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mc:AlternateContent xmlns:mc="http://schemas.openxmlformats.org/markup-compatibility/2006">
    <mc:Choice Requires="x15">
      <x15ac:absPath xmlns:x15ac="http://schemas.microsoft.com/office/spreadsheetml/2010/11/ac" url="E:\Alpha Medical Solutions\Alpha - Marketing\Alpha Catalogues\Alpha-Medical-Order-Forms\"/>
    </mc:Choice>
  </mc:AlternateContent>
  <bookViews>
    <workbookView xWindow="-15" yWindow="-15" windowWidth="19905" windowHeight="4410"/>
  </bookViews>
  <sheets>
    <sheet name="Alpha Medical Solutions Order" sheetId="1" r:id="rId1"/>
    <sheet name="Mar20116" sheetId="2" state="hidden" r:id="rId2"/>
    <sheet name="mar2016" sheetId="3" state="hidden" r:id="rId3"/>
  </sheets>
  <externalReferences>
    <externalReference r:id="rId4"/>
    <externalReference r:id="rId5"/>
  </externalReferences>
  <definedNames>
    <definedName name="_xlnm._FilterDatabase" localSheetId="0" hidden="1">'Alpha Medical Solutions Order'!$A$1:$AL$616</definedName>
    <definedName name="_xlnm.Print_Area" localSheetId="0">'Alpha Medical Solutions Order'!$A$1:$X$636</definedName>
    <definedName name="_xlnm.Print_Titles" localSheetId="0">'Alpha Medical Solutions Order'!$1:$1</definedName>
  </definedNames>
  <calcPr calcId="171027" fullCalcOnLoad="1"/>
</workbook>
</file>

<file path=xl/calcChain.xml><?xml version="1.0" encoding="utf-8"?>
<calcChain xmlns="http://schemas.openxmlformats.org/spreadsheetml/2006/main">
  <c r="AJ623" i="1" l="1"/>
  <c r="AK623" i="1" s="1"/>
  <c r="AG623" i="1"/>
  <c r="AH623" i="1" s="1"/>
  <c r="AF623" i="1"/>
  <c r="Y623" i="1"/>
  <c r="Z623" i="1" s="1"/>
  <c r="V623" i="1"/>
  <c r="AJ622" i="1"/>
  <c r="AK622" i="1" s="1"/>
  <c r="AG622" i="1"/>
  <c r="AH622" i="1" s="1"/>
  <c r="AF622" i="1"/>
  <c r="AI622" i="1" s="1"/>
  <c r="Y622" i="1"/>
  <c r="Z622" i="1" s="1"/>
  <c r="V622" i="1"/>
  <c r="AJ621" i="1"/>
  <c r="AK621" i="1" s="1"/>
  <c r="AG621" i="1"/>
  <c r="AH621" i="1" s="1"/>
  <c r="AI621" i="1" s="1"/>
  <c r="AF621" i="1"/>
  <c r="AL621" i="1" s="1"/>
  <c r="Y621" i="1"/>
  <c r="Z621" i="1" s="1"/>
  <c r="V621" i="1"/>
  <c r="AJ620" i="1"/>
  <c r="AK620" i="1" s="1"/>
  <c r="AG620" i="1"/>
  <c r="AH620" i="1" s="1"/>
  <c r="AF620" i="1"/>
  <c r="Y620" i="1"/>
  <c r="Z620" i="1" s="1"/>
  <c r="V620" i="1"/>
  <c r="AJ619" i="1"/>
  <c r="AK619" i="1" s="1"/>
  <c r="AG619" i="1"/>
  <c r="AH619" i="1" s="1"/>
  <c r="AF619" i="1"/>
  <c r="AL619" i="1" s="1"/>
  <c r="Y619" i="1"/>
  <c r="Z619" i="1" s="1"/>
  <c r="V619" i="1"/>
  <c r="AJ618" i="1"/>
  <c r="AK618" i="1" s="1"/>
  <c r="AG618" i="1"/>
  <c r="AH618" i="1" s="1"/>
  <c r="AF618" i="1"/>
  <c r="Y618" i="1"/>
  <c r="Z618" i="1" s="1"/>
  <c r="V618" i="1"/>
  <c r="AJ617" i="1"/>
  <c r="AK617" i="1" s="1"/>
  <c r="AG617" i="1"/>
  <c r="AH617" i="1" s="1"/>
  <c r="AF617" i="1"/>
  <c r="AL617" i="1" s="1"/>
  <c r="Y617" i="1"/>
  <c r="Z617" i="1" s="1"/>
  <c r="V617" i="1"/>
  <c r="AJ616" i="1"/>
  <c r="AK616" i="1" s="1"/>
  <c r="AG616" i="1"/>
  <c r="AH616" i="1" s="1"/>
  <c r="AF616" i="1"/>
  <c r="Y616" i="1"/>
  <c r="Z616" i="1" s="1"/>
  <c r="V616" i="1"/>
  <c r="Y587" i="1"/>
  <c r="AF587" i="1"/>
  <c r="AG587" i="1"/>
  <c r="AH587" i="1"/>
  <c r="Y586" i="1"/>
  <c r="AF586" i="1"/>
  <c r="AG586" i="1"/>
  <c r="AH586" i="1" s="1"/>
  <c r="Y585" i="1"/>
  <c r="AF585" i="1"/>
  <c r="AG585" i="1"/>
  <c r="AH585" i="1" s="1"/>
  <c r="Y584" i="1"/>
  <c r="AF584" i="1"/>
  <c r="AG584" i="1"/>
  <c r="AH584" i="1" s="1"/>
  <c r="Y582" i="1"/>
  <c r="AF582" i="1"/>
  <c r="AG582" i="1"/>
  <c r="AH582" i="1" s="1"/>
  <c r="Y581" i="1"/>
  <c r="AF581" i="1"/>
  <c r="AG581" i="1"/>
  <c r="AH581" i="1" s="1"/>
  <c r="Y579" i="1"/>
  <c r="AF579" i="1"/>
  <c r="AG579" i="1"/>
  <c r="AH579" i="1" s="1"/>
  <c r="Y578" i="1"/>
  <c r="AF578" i="1"/>
  <c r="AG578" i="1"/>
  <c r="AH578" i="1" s="1"/>
  <c r="Y576" i="1"/>
  <c r="AF576" i="1"/>
  <c r="AG576" i="1"/>
  <c r="AH576" i="1" s="1"/>
  <c r="AI576" i="1" s="1"/>
  <c r="Y575" i="1"/>
  <c r="AF575" i="1"/>
  <c r="AG575" i="1"/>
  <c r="AH575" i="1" s="1"/>
  <c r="Y574" i="1"/>
  <c r="AF574" i="1"/>
  <c r="AG574" i="1"/>
  <c r="AH574" i="1" s="1"/>
  <c r="Y572" i="1"/>
  <c r="AF572" i="1"/>
  <c r="AG572" i="1"/>
  <c r="AH572" i="1" s="1"/>
  <c r="Y571" i="1"/>
  <c r="AF571" i="1"/>
  <c r="AG571" i="1"/>
  <c r="AH571" i="1" s="1"/>
  <c r="AI571" i="1" s="1"/>
  <c r="Y570" i="1"/>
  <c r="AF570" i="1"/>
  <c r="AG570" i="1"/>
  <c r="AH570" i="1" s="1"/>
  <c r="AI570" i="1" s="1"/>
  <c r="Y504" i="1"/>
  <c r="AF504" i="1"/>
  <c r="AG504" i="1"/>
  <c r="AH504" i="1" s="1"/>
  <c r="Y503" i="1"/>
  <c r="AF503" i="1"/>
  <c r="AG503" i="1"/>
  <c r="AH503" i="1" s="1"/>
  <c r="Y502" i="1"/>
  <c r="AF502" i="1"/>
  <c r="AG502" i="1"/>
  <c r="AH502" i="1" s="1"/>
  <c r="AI502" i="1" s="1"/>
  <c r="Y501" i="1"/>
  <c r="AF501" i="1"/>
  <c r="AG501" i="1"/>
  <c r="AH501" i="1" s="1"/>
  <c r="AI501" i="1"/>
  <c r="Y500" i="1"/>
  <c r="AF500" i="1"/>
  <c r="AG500" i="1"/>
  <c r="AH500" i="1" s="1"/>
  <c r="AI500" i="1" s="1"/>
  <c r="Y499" i="1"/>
  <c r="AF499" i="1"/>
  <c r="AI499" i="1" s="1"/>
  <c r="AG499" i="1"/>
  <c r="AH499" i="1" s="1"/>
  <c r="Y498" i="1"/>
  <c r="AF498" i="1"/>
  <c r="AG498" i="1"/>
  <c r="AH498" i="1" s="1"/>
  <c r="Y497" i="1"/>
  <c r="AF497" i="1"/>
  <c r="AG497" i="1"/>
  <c r="AH497" i="1" s="1"/>
  <c r="Y496" i="1"/>
  <c r="AF496" i="1"/>
  <c r="AG496" i="1"/>
  <c r="AH496" i="1" s="1"/>
  <c r="Y494" i="1"/>
  <c r="AF494" i="1"/>
  <c r="AG494" i="1"/>
  <c r="AH494" i="1" s="1"/>
  <c r="Y493" i="1"/>
  <c r="AF493" i="1"/>
  <c r="AG493" i="1"/>
  <c r="AH493" i="1" s="1"/>
  <c r="Y492" i="1"/>
  <c r="AF492" i="1"/>
  <c r="AG492" i="1"/>
  <c r="AH492" i="1" s="1"/>
  <c r="Y491" i="1"/>
  <c r="AF491" i="1"/>
  <c r="AG491" i="1"/>
  <c r="AH491" i="1" s="1"/>
  <c r="AI491" i="1" s="1"/>
  <c r="Y473" i="1"/>
  <c r="AF473" i="1"/>
  <c r="AG473" i="1"/>
  <c r="AH473" i="1" s="1"/>
  <c r="Y472" i="1"/>
  <c r="AF472" i="1"/>
  <c r="AG472" i="1"/>
  <c r="AH472" i="1" s="1"/>
  <c r="Y471" i="1"/>
  <c r="AF471" i="1"/>
  <c r="AG471" i="1"/>
  <c r="AH471" i="1" s="1"/>
  <c r="Y470" i="1"/>
  <c r="AF470" i="1"/>
  <c r="AG470" i="1"/>
  <c r="AH470" i="1" s="1"/>
  <c r="Y469" i="1"/>
  <c r="AF469" i="1"/>
  <c r="AG469" i="1"/>
  <c r="AH469" i="1" s="1"/>
  <c r="Y468" i="1"/>
  <c r="AF468" i="1"/>
  <c r="AG468" i="1"/>
  <c r="AH468" i="1" s="1"/>
  <c r="Y467" i="1"/>
  <c r="AF467" i="1"/>
  <c r="AG467" i="1"/>
  <c r="AH467" i="1" s="1"/>
  <c r="Y466" i="1"/>
  <c r="AF466" i="1"/>
  <c r="AG466" i="1"/>
  <c r="AH466" i="1" s="1"/>
  <c r="AI466" i="1" s="1"/>
  <c r="Y465" i="1"/>
  <c r="AF465" i="1"/>
  <c r="AG465" i="1"/>
  <c r="AH465" i="1" s="1"/>
  <c r="Y464" i="1"/>
  <c r="AF464" i="1"/>
  <c r="AG464" i="1"/>
  <c r="AH464" i="1" s="1"/>
  <c r="Y463" i="1"/>
  <c r="AF463" i="1"/>
  <c r="AG463" i="1"/>
  <c r="AH463" i="1" s="1"/>
  <c r="Y462" i="1"/>
  <c r="AF462" i="1"/>
  <c r="AG462" i="1"/>
  <c r="AH462" i="1" s="1"/>
  <c r="Y461" i="1"/>
  <c r="AF461" i="1"/>
  <c r="AG461" i="1"/>
  <c r="AH461" i="1" s="1"/>
  <c r="Y460" i="1"/>
  <c r="AF460" i="1"/>
  <c r="AG460" i="1"/>
  <c r="AH460" i="1" s="1"/>
  <c r="Y458" i="1"/>
  <c r="AF458" i="1"/>
  <c r="AG458" i="1"/>
  <c r="AH458" i="1" s="1"/>
  <c r="Y457" i="1"/>
  <c r="AF457" i="1"/>
  <c r="AG457" i="1"/>
  <c r="AH457" i="1" s="1"/>
  <c r="Y456" i="1"/>
  <c r="AF456" i="1"/>
  <c r="AG456" i="1"/>
  <c r="AH456" i="1" s="1"/>
  <c r="Y455" i="1"/>
  <c r="AF455" i="1"/>
  <c r="AG455" i="1"/>
  <c r="AH455" i="1" s="1"/>
  <c r="Y454" i="1"/>
  <c r="AF454" i="1"/>
  <c r="AG454" i="1"/>
  <c r="AH454" i="1" s="1"/>
  <c r="Y453" i="1"/>
  <c r="AF453" i="1"/>
  <c r="AG453" i="1"/>
  <c r="AH453" i="1" s="1"/>
  <c r="Y452" i="1"/>
  <c r="AF452" i="1"/>
  <c r="AG452" i="1"/>
  <c r="AH452" i="1" s="1"/>
  <c r="Y450" i="1"/>
  <c r="AF450" i="1"/>
  <c r="AG450" i="1"/>
  <c r="AH450" i="1" s="1"/>
  <c r="Y449" i="1"/>
  <c r="AF449" i="1"/>
  <c r="AG449" i="1"/>
  <c r="AH449" i="1" s="1"/>
  <c r="Y448" i="1"/>
  <c r="AF448" i="1"/>
  <c r="AG448" i="1"/>
  <c r="AH448" i="1" s="1"/>
  <c r="Y447" i="1"/>
  <c r="AF447" i="1"/>
  <c r="AG447" i="1"/>
  <c r="AH447" i="1" s="1"/>
  <c r="Y446" i="1"/>
  <c r="AF446" i="1"/>
  <c r="AG446" i="1"/>
  <c r="AH446" i="1" s="1"/>
  <c r="Y445" i="1"/>
  <c r="AF445" i="1"/>
  <c r="AG445" i="1"/>
  <c r="AH445" i="1" s="1"/>
  <c r="Y443" i="1"/>
  <c r="AF443" i="1"/>
  <c r="AG443" i="1"/>
  <c r="AH443" i="1" s="1"/>
  <c r="Y442" i="1"/>
  <c r="AF442" i="1"/>
  <c r="AG442" i="1"/>
  <c r="AH442" i="1" s="1"/>
  <c r="Y441" i="1"/>
  <c r="AF441" i="1"/>
  <c r="AG441" i="1"/>
  <c r="AH441" i="1" s="1"/>
  <c r="Y440" i="1"/>
  <c r="AF440" i="1"/>
  <c r="AG440" i="1"/>
  <c r="AH440" i="1" s="1"/>
  <c r="AI440" i="1" s="1"/>
  <c r="Y439" i="1"/>
  <c r="AF439" i="1"/>
  <c r="AG439" i="1"/>
  <c r="AH439" i="1" s="1"/>
  <c r="Y438" i="1"/>
  <c r="AF438" i="1"/>
  <c r="AG438" i="1"/>
  <c r="AH438" i="1" s="1"/>
  <c r="Y437" i="1"/>
  <c r="AF437" i="1"/>
  <c r="AG437" i="1"/>
  <c r="AH437" i="1" s="1"/>
  <c r="Y435" i="1"/>
  <c r="AF435" i="1"/>
  <c r="AG435" i="1"/>
  <c r="AH435" i="1" s="1"/>
  <c r="Y434" i="1"/>
  <c r="AF434" i="1"/>
  <c r="AG434" i="1"/>
  <c r="AH434" i="1" s="1"/>
  <c r="Y433" i="1"/>
  <c r="AF433" i="1"/>
  <c r="AG433" i="1"/>
  <c r="AH433" i="1" s="1"/>
  <c r="Y432" i="1"/>
  <c r="AF432" i="1"/>
  <c r="AG432" i="1"/>
  <c r="AH432" i="1" s="1"/>
  <c r="Y431" i="1"/>
  <c r="AF431" i="1"/>
  <c r="AG431" i="1"/>
  <c r="AH431" i="1" s="1"/>
  <c r="Y429" i="1"/>
  <c r="AF429" i="1"/>
  <c r="AG429" i="1"/>
  <c r="AH429" i="1" s="1"/>
  <c r="Y428" i="1"/>
  <c r="AF428" i="1"/>
  <c r="AG428" i="1"/>
  <c r="AH428" i="1" s="1"/>
  <c r="Y427" i="1"/>
  <c r="AF427" i="1"/>
  <c r="AG427" i="1"/>
  <c r="AH427" i="1" s="1"/>
  <c r="Y426" i="1"/>
  <c r="AF426" i="1"/>
  <c r="AG426" i="1"/>
  <c r="AH426" i="1" s="1"/>
  <c r="Y425" i="1"/>
  <c r="AF425" i="1"/>
  <c r="AG425" i="1"/>
  <c r="AH425" i="1" s="1"/>
  <c r="Y424" i="1"/>
  <c r="AF424" i="1"/>
  <c r="AG424" i="1"/>
  <c r="AH424" i="1" s="1"/>
  <c r="Y423" i="1"/>
  <c r="AF423" i="1"/>
  <c r="AG423" i="1"/>
  <c r="AH423" i="1" s="1"/>
  <c r="Y422" i="1"/>
  <c r="AF422" i="1"/>
  <c r="AG422" i="1"/>
  <c r="AH422" i="1" s="1"/>
  <c r="Y421" i="1"/>
  <c r="AF421" i="1"/>
  <c r="AG421" i="1"/>
  <c r="AH421" i="1" s="1"/>
  <c r="Y420" i="1"/>
  <c r="AF420" i="1"/>
  <c r="AG420" i="1"/>
  <c r="AH420" i="1" s="1"/>
  <c r="Y419" i="1"/>
  <c r="AF419" i="1"/>
  <c r="AG419" i="1"/>
  <c r="AH419" i="1" s="1"/>
  <c r="Y418" i="1"/>
  <c r="AF418" i="1"/>
  <c r="AG418" i="1"/>
  <c r="AH418" i="1" s="1"/>
  <c r="Y417" i="1"/>
  <c r="AF417" i="1"/>
  <c r="AG417" i="1"/>
  <c r="AH417" i="1" s="1"/>
  <c r="Y415" i="1"/>
  <c r="AF415" i="1"/>
  <c r="AG415" i="1"/>
  <c r="AH415" i="1" s="1"/>
  <c r="Y414" i="1"/>
  <c r="AF414" i="1"/>
  <c r="AG414" i="1"/>
  <c r="AH414" i="1" s="1"/>
  <c r="Y413" i="1"/>
  <c r="AF413" i="1"/>
  <c r="AI413" i="1" s="1"/>
  <c r="AG413" i="1"/>
  <c r="AH413" i="1" s="1"/>
  <c r="Y412" i="1"/>
  <c r="AF412" i="1"/>
  <c r="AG412" i="1"/>
  <c r="AH412" i="1" s="1"/>
  <c r="Y411" i="1"/>
  <c r="AF411" i="1"/>
  <c r="AG411" i="1"/>
  <c r="AH411" i="1" s="1"/>
  <c r="Y410" i="1"/>
  <c r="AF410" i="1"/>
  <c r="AG410" i="1"/>
  <c r="AH410" i="1" s="1"/>
  <c r="Y409" i="1"/>
  <c r="AF409" i="1"/>
  <c r="AG409" i="1"/>
  <c r="AH409" i="1" s="1"/>
  <c r="Y408" i="1"/>
  <c r="AF408" i="1"/>
  <c r="AG408" i="1"/>
  <c r="AH408" i="1" s="1"/>
  <c r="Y406" i="1"/>
  <c r="AF406" i="1"/>
  <c r="AG406" i="1"/>
  <c r="AH406" i="1" s="1"/>
  <c r="Y405" i="1"/>
  <c r="AF405" i="1"/>
  <c r="AG405" i="1"/>
  <c r="AH405" i="1" s="1"/>
  <c r="Y404" i="1"/>
  <c r="AF404" i="1"/>
  <c r="AG404" i="1"/>
  <c r="AH404" i="1" s="1"/>
  <c r="Y403" i="1"/>
  <c r="AF403" i="1"/>
  <c r="AG403" i="1"/>
  <c r="AH403" i="1" s="1"/>
  <c r="Y402" i="1"/>
  <c r="AF402" i="1"/>
  <c r="AG402" i="1"/>
  <c r="AH402" i="1" s="1"/>
  <c r="Y401" i="1"/>
  <c r="AF401" i="1"/>
  <c r="AG401" i="1"/>
  <c r="AH401" i="1" s="1"/>
  <c r="Y399" i="1"/>
  <c r="AF399" i="1"/>
  <c r="AG399" i="1"/>
  <c r="AH399" i="1" s="1"/>
  <c r="Y398" i="1"/>
  <c r="AF398" i="1"/>
  <c r="AG398" i="1"/>
  <c r="AH398" i="1" s="1"/>
  <c r="Y397" i="1"/>
  <c r="AF397" i="1"/>
  <c r="AG397" i="1"/>
  <c r="AH397" i="1" s="1"/>
  <c r="Y396" i="1"/>
  <c r="AF396" i="1"/>
  <c r="AG396" i="1"/>
  <c r="AH396" i="1" s="1"/>
  <c r="Y395" i="1"/>
  <c r="AF395" i="1"/>
  <c r="AG395" i="1"/>
  <c r="AH395" i="1" s="1"/>
  <c r="Y394" i="1"/>
  <c r="AF394" i="1"/>
  <c r="AG394" i="1"/>
  <c r="AH394" i="1" s="1"/>
  <c r="Y393" i="1"/>
  <c r="AF393" i="1"/>
  <c r="AG393" i="1"/>
  <c r="AH393" i="1" s="1"/>
  <c r="Y392" i="1"/>
  <c r="AF392" i="1"/>
  <c r="AG392" i="1"/>
  <c r="AH392" i="1" s="1"/>
  <c r="Y391" i="1"/>
  <c r="AF391" i="1"/>
  <c r="AG391" i="1"/>
  <c r="AH391" i="1" s="1"/>
  <c r="Y389" i="1"/>
  <c r="AF389" i="1"/>
  <c r="AG389" i="1"/>
  <c r="AH389" i="1" s="1"/>
  <c r="Y388" i="1"/>
  <c r="AF388" i="1"/>
  <c r="AG388" i="1"/>
  <c r="AH388" i="1" s="1"/>
  <c r="Y387" i="1"/>
  <c r="AF387" i="1"/>
  <c r="AG387" i="1"/>
  <c r="AH387" i="1" s="1"/>
  <c r="Y386" i="1"/>
  <c r="AF386" i="1"/>
  <c r="AG386" i="1"/>
  <c r="AH386" i="1" s="1"/>
  <c r="Y385" i="1"/>
  <c r="AF385" i="1"/>
  <c r="AG385" i="1"/>
  <c r="AH385" i="1" s="1"/>
  <c r="Y384" i="1"/>
  <c r="AF384" i="1"/>
  <c r="AG384" i="1"/>
  <c r="AH384" i="1" s="1"/>
  <c r="Y383" i="1"/>
  <c r="AF383" i="1"/>
  <c r="AG383" i="1"/>
  <c r="AH383" i="1" s="1"/>
  <c r="Y382" i="1"/>
  <c r="AF382" i="1"/>
  <c r="AG382" i="1"/>
  <c r="AH382" i="1" s="1"/>
  <c r="Y381" i="1"/>
  <c r="AF381" i="1"/>
  <c r="AG381" i="1"/>
  <c r="AH381" i="1" s="1"/>
  <c r="Y379" i="1"/>
  <c r="AF379" i="1"/>
  <c r="AG379" i="1"/>
  <c r="AH379" i="1" s="1"/>
  <c r="Y378" i="1"/>
  <c r="AF378" i="1"/>
  <c r="AG378" i="1"/>
  <c r="AH378" i="1" s="1"/>
  <c r="Y377" i="1"/>
  <c r="AF377" i="1"/>
  <c r="AG377" i="1"/>
  <c r="AH377" i="1" s="1"/>
  <c r="Y375" i="1"/>
  <c r="AF375" i="1"/>
  <c r="AG375" i="1"/>
  <c r="AH375" i="1" s="1"/>
  <c r="Y374" i="1"/>
  <c r="AF374" i="1"/>
  <c r="AG374" i="1"/>
  <c r="AH374" i="1" s="1"/>
  <c r="Y373" i="1"/>
  <c r="AF373" i="1"/>
  <c r="AG373" i="1"/>
  <c r="AH373" i="1" s="1"/>
  <c r="Y372" i="1"/>
  <c r="AF372" i="1"/>
  <c r="AG372" i="1"/>
  <c r="AH372" i="1" s="1"/>
  <c r="Y371" i="1"/>
  <c r="AF371" i="1"/>
  <c r="AG371" i="1"/>
  <c r="AH371" i="1" s="1"/>
  <c r="Y370" i="1"/>
  <c r="AF370" i="1"/>
  <c r="AG370" i="1"/>
  <c r="AH370" i="1" s="1"/>
  <c r="Y369" i="1"/>
  <c r="AF369" i="1"/>
  <c r="AG369" i="1"/>
  <c r="AH369" i="1" s="1"/>
  <c r="Y368" i="1"/>
  <c r="AF368" i="1"/>
  <c r="AG368" i="1"/>
  <c r="AH368" i="1" s="1"/>
  <c r="Y367" i="1"/>
  <c r="AF367" i="1"/>
  <c r="AG367" i="1"/>
  <c r="AH367" i="1" s="1"/>
  <c r="Y366" i="1"/>
  <c r="AF366" i="1"/>
  <c r="AG366" i="1"/>
  <c r="AH366" i="1" s="1"/>
  <c r="Y365" i="1"/>
  <c r="AF365" i="1"/>
  <c r="AG365" i="1"/>
  <c r="AH365" i="1" s="1"/>
  <c r="Y363" i="1"/>
  <c r="AF363" i="1"/>
  <c r="AG363" i="1"/>
  <c r="AH363" i="1" s="1"/>
  <c r="Y362" i="1"/>
  <c r="AF362" i="1"/>
  <c r="AG362" i="1"/>
  <c r="AH362" i="1" s="1"/>
  <c r="Y361" i="1"/>
  <c r="AF361" i="1"/>
  <c r="AG361" i="1"/>
  <c r="AH361" i="1" s="1"/>
  <c r="Y360" i="1"/>
  <c r="AF360" i="1"/>
  <c r="AG360" i="1"/>
  <c r="AH360" i="1" s="1"/>
  <c r="Y359" i="1"/>
  <c r="AF359" i="1"/>
  <c r="AG359" i="1"/>
  <c r="AH359" i="1" s="1"/>
  <c r="Y358" i="1"/>
  <c r="AF358" i="1"/>
  <c r="AG358" i="1"/>
  <c r="AH358" i="1" s="1"/>
  <c r="Y357" i="1"/>
  <c r="AF357" i="1"/>
  <c r="AG357" i="1"/>
  <c r="AH357" i="1" s="1"/>
  <c r="Y356" i="1"/>
  <c r="AF356" i="1"/>
  <c r="AG356" i="1"/>
  <c r="AH356" i="1" s="1"/>
  <c r="Y355" i="1"/>
  <c r="AF355" i="1"/>
  <c r="AG355" i="1"/>
  <c r="AH355" i="1" s="1"/>
  <c r="Y353" i="1"/>
  <c r="AF353" i="1"/>
  <c r="AG353" i="1"/>
  <c r="AH353" i="1" s="1"/>
  <c r="Y352" i="1"/>
  <c r="AF352" i="1"/>
  <c r="AG352" i="1"/>
  <c r="AH352" i="1" s="1"/>
  <c r="Y351" i="1"/>
  <c r="AF351" i="1"/>
  <c r="AG351" i="1"/>
  <c r="AH351" i="1" s="1"/>
  <c r="Y350" i="1"/>
  <c r="AF350" i="1"/>
  <c r="AG350" i="1"/>
  <c r="AH350" i="1" s="1"/>
  <c r="Y349" i="1"/>
  <c r="AF349" i="1"/>
  <c r="AG349" i="1"/>
  <c r="AH349" i="1" s="1"/>
  <c r="Y348" i="1"/>
  <c r="AF348" i="1"/>
  <c r="AG348" i="1"/>
  <c r="AH348" i="1" s="1"/>
  <c r="Y347" i="1"/>
  <c r="AF347" i="1"/>
  <c r="AG347" i="1"/>
  <c r="AH347" i="1" s="1"/>
  <c r="Y346" i="1"/>
  <c r="AF346" i="1"/>
  <c r="AG346" i="1"/>
  <c r="AH346" i="1" s="1"/>
  <c r="Y345" i="1"/>
  <c r="AF345" i="1"/>
  <c r="AG345" i="1"/>
  <c r="AH345" i="1" s="1"/>
  <c r="Y343" i="1"/>
  <c r="AF343" i="1"/>
  <c r="AG343" i="1"/>
  <c r="AH343" i="1" s="1"/>
  <c r="Y342" i="1"/>
  <c r="AF342" i="1"/>
  <c r="AG342" i="1"/>
  <c r="AH342" i="1" s="1"/>
  <c r="Y341" i="1"/>
  <c r="AF341" i="1"/>
  <c r="AG341" i="1"/>
  <c r="AH341" i="1" s="1"/>
  <c r="Y340" i="1"/>
  <c r="AF340" i="1"/>
  <c r="AG340" i="1"/>
  <c r="AH340" i="1" s="1"/>
  <c r="Y339" i="1"/>
  <c r="AF339" i="1"/>
  <c r="AG339" i="1"/>
  <c r="AH339" i="1" s="1"/>
  <c r="Y338" i="1"/>
  <c r="AF338" i="1"/>
  <c r="AG338" i="1"/>
  <c r="AH338" i="1" s="1"/>
  <c r="Y337" i="1"/>
  <c r="AF337" i="1"/>
  <c r="AG337" i="1"/>
  <c r="AH337" i="1" s="1"/>
  <c r="Y336" i="1"/>
  <c r="AF336" i="1"/>
  <c r="AG336" i="1"/>
  <c r="AH336" i="1" s="1"/>
  <c r="Y335" i="1"/>
  <c r="AF335" i="1"/>
  <c r="AG335" i="1"/>
  <c r="AH335" i="1" s="1"/>
  <c r="Y334" i="1"/>
  <c r="AF334" i="1"/>
  <c r="AG334" i="1"/>
  <c r="AH334" i="1" s="1"/>
  <c r="Y333" i="1"/>
  <c r="AF333" i="1"/>
  <c r="AG333" i="1"/>
  <c r="AH333" i="1" s="1"/>
  <c r="Y331" i="1"/>
  <c r="AF331" i="1"/>
  <c r="AG331" i="1"/>
  <c r="AH331" i="1" s="1"/>
  <c r="Y330" i="1"/>
  <c r="AF330" i="1"/>
  <c r="AG330" i="1"/>
  <c r="AH330" i="1" s="1"/>
  <c r="Y329" i="1"/>
  <c r="AF329" i="1"/>
  <c r="AG329" i="1"/>
  <c r="AH329" i="1" s="1"/>
  <c r="Y327" i="1"/>
  <c r="AF327" i="1"/>
  <c r="AG327" i="1"/>
  <c r="AH327" i="1" s="1"/>
  <c r="Y326" i="1"/>
  <c r="AF326" i="1"/>
  <c r="AG326" i="1"/>
  <c r="AH326" i="1" s="1"/>
  <c r="Y324" i="1"/>
  <c r="AF324" i="1"/>
  <c r="AG324" i="1"/>
  <c r="AH324" i="1" s="1"/>
  <c r="Y323" i="1"/>
  <c r="AF323" i="1"/>
  <c r="AG323" i="1"/>
  <c r="AH323" i="1" s="1"/>
  <c r="Y322" i="1"/>
  <c r="AF322" i="1"/>
  <c r="AG322" i="1"/>
  <c r="AH322" i="1" s="1"/>
  <c r="Y321" i="1"/>
  <c r="AF321" i="1"/>
  <c r="AG321" i="1"/>
  <c r="AH321" i="1" s="1"/>
  <c r="Y320" i="1"/>
  <c r="AF320" i="1"/>
  <c r="AG320" i="1"/>
  <c r="AH320" i="1" s="1"/>
  <c r="Y319" i="1"/>
  <c r="AF319" i="1"/>
  <c r="AG319" i="1"/>
  <c r="AH319" i="1" s="1"/>
  <c r="Y310" i="1"/>
  <c r="AF310" i="1"/>
  <c r="AG310" i="1"/>
  <c r="AH310" i="1" s="1"/>
  <c r="Y309" i="1"/>
  <c r="AF309" i="1"/>
  <c r="AG309" i="1"/>
  <c r="AH309" i="1" s="1"/>
  <c r="Y308" i="1"/>
  <c r="AF308" i="1"/>
  <c r="AG308" i="1"/>
  <c r="AH308" i="1" s="1"/>
  <c r="Y307" i="1"/>
  <c r="AF307" i="1"/>
  <c r="AG307" i="1"/>
  <c r="AH307" i="1" s="1"/>
  <c r="Y306" i="1"/>
  <c r="AF306" i="1"/>
  <c r="AG306" i="1"/>
  <c r="AH306" i="1" s="1"/>
  <c r="Y305" i="1"/>
  <c r="AF305" i="1"/>
  <c r="AG305" i="1"/>
  <c r="AH305" i="1" s="1"/>
  <c r="Y304" i="1"/>
  <c r="AF304" i="1"/>
  <c r="AG304" i="1"/>
  <c r="AH304" i="1" s="1"/>
  <c r="Y303" i="1"/>
  <c r="AF303" i="1"/>
  <c r="AG303" i="1"/>
  <c r="AH303" i="1" s="1"/>
  <c r="Y302" i="1"/>
  <c r="AF302" i="1"/>
  <c r="AG302" i="1"/>
  <c r="AH302" i="1" s="1"/>
  <c r="Y301" i="1"/>
  <c r="AF301" i="1"/>
  <c r="AG301" i="1"/>
  <c r="AH301" i="1" s="1"/>
  <c r="Y299" i="1"/>
  <c r="AF299" i="1"/>
  <c r="AG299" i="1"/>
  <c r="AH299" i="1" s="1"/>
  <c r="Y298" i="1"/>
  <c r="AF298" i="1"/>
  <c r="AG298" i="1"/>
  <c r="AH298" i="1" s="1"/>
  <c r="Y297" i="1"/>
  <c r="AF297" i="1"/>
  <c r="AG297" i="1"/>
  <c r="AH297" i="1" s="1"/>
  <c r="Y296" i="1"/>
  <c r="AF296" i="1"/>
  <c r="AG296" i="1"/>
  <c r="AH296" i="1" s="1"/>
  <c r="Y295" i="1"/>
  <c r="AF295" i="1"/>
  <c r="AG295" i="1"/>
  <c r="AH295" i="1" s="1"/>
  <c r="Y294" i="1"/>
  <c r="AF294" i="1"/>
  <c r="AG294" i="1"/>
  <c r="AH294" i="1" s="1"/>
  <c r="Y293" i="1"/>
  <c r="AF293" i="1"/>
  <c r="AG293" i="1"/>
  <c r="AH293" i="1" s="1"/>
  <c r="Y292" i="1"/>
  <c r="AF292" i="1"/>
  <c r="AG292" i="1"/>
  <c r="AH292" i="1" s="1"/>
  <c r="Y291" i="1"/>
  <c r="AF291" i="1"/>
  <c r="AG291" i="1"/>
  <c r="AH291" i="1" s="1"/>
  <c r="Y290" i="1"/>
  <c r="AF290" i="1"/>
  <c r="AG290" i="1"/>
  <c r="AH290" i="1" s="1"/>
  <c r="Y286" i="1"/>
  <c r="AF286" i="1"/>
  <c r="AG286" i="1"/>
  <c r="AH286" i="1" s="1"/>
  <c r="Y285" i="1"/>
  <c r="AF285" i="1"/>
  <c r="AG285" i="1"/>
  <c r="AH285" i="1" s="1"/>
  <c r="Y284" i="1"/>
  <c r="AF284" i="1"/>
  <c r="AG284" i="1"/>
  <c r="AH284" i="1" s="1"/>
  <c r="Y283" i="1"/>
  <c r="AF283" i="1"/>
  <c r="AG283" i="1"/>
  <c r="AH283" i="1" s="1"/>
  <c r="Y282" i="1"/>
  <c r="AF282" i="1"/>
  <c r="AG282" i="1"/>
  <c r="AH282" i="1" s="1"/>
  <c r="Y281" i="1"/>
  <c r="AF281" i="1"/>
  <c r="AG281" i="1"/>
  <c r="AH281" i="1" s="1"/>
  <c r="Y279" i="1"/>
  <c r="AF279" i="1"/>
  <c r="AG279" i="1"/>
  <c r="AH279" i="1" s="1"/>
  <c r="Y278" i="1"/>
  <c r="AF278" i="1"/>
  <c r="AG278" i="1"/>
  <c r="AH278" i="1" s="1"/>
  <c r="Y277" i="1"/>
  <c r="AF277" i="1"/>
  <c r="AG277" i="1"/>
  <c r="AH277" i="1" s="1"/>
  <c r="Y276" i="1"/>
  <c r="AF276" i="1"/>
  <c r="AG276" i="1"/>
  <c r="AH276" i="1" s="1"/>
  <c r="Y275" i="1"/>
  <c r="AF275" i="1"/>
  <c r="AI275" i="1" s="1"/>
  <c r="AG275" i="1"/>
  <c r="AH275" i="1" s="1"/>
  <c r="Y274" i="1"/>
  <c r="AF274" i="1"/>
  <c r="AG274" i="1"/>
  <c r="AH274" i="1" s="1"/>
  <c r="Y242" i="1"/>
  <c r="AF242" i="1"/>
  <c r="AG242" i="1"/>
  <c r="AH242" i="1" s="1"/>
  <c r="Y241" i="1"/>
  <c r="AF241" i="1"/>
  <c r="AG241" i="1"/>
  <c r="AH241" i="1" s="1"/>
  <c r="Y239" i="1"/>
  <c r="AF239" i="1"/>
  <c r="AG239" i="1"/>
  <c r="AH239" i="1" s="1"/>
  <c r="Y236" i="1"/>
  <c r="AF236" i="1"/>
  <c r="AG236" i="1"/>
  <c r="AH236" i="1" s="1"/>
  <c r="Y234" i="1"/>
  <c r="AF234" i="1"/>
  <c r="AG234" i="1"/>
  <c r="AH234" i="1" s="1"/>
  <c r="Y231" i="1"/>
  <c r="AF231" i="1"/>
  <c r="AG231" i="1"/>
  <c r="AH231" i="1" s="1"/>
  <c r="Y230" i="1"/>
  <c r="AF230" i="1"/>
  <c r="AG230" i="1"/>
  <c r="AH230" i="1" s="1"/>
  <c r="Y226" i="1"/>
  <c r="AF226" i="1"/>
  <c r="AG226" i="1"/>
  <c r="AH226" i="1" s="1"/>
  <c r="Y224" i="1"/>
  <c r="AF224" i="1"/>
  <c r="AG224" i="1"/>
  <c r="AH224" i="1" s="1"/>
  <c r="Y221" i="1"/>
  <c r="AF221" i="1"/>
  <c r="AG221" i="1"/>
  <c r="AH221" i="1" s="1"/>
  <c r="Y219" i="1"/>
  <c r="AF219" i="1"/>
  <c r="AG219" i="1"/>
  <c r="AH219" i="1" s="1"/>
  <c r="Y217" i="1"/>
  <c r="AF217" i="1"/>
  <c r="AG217" i="1"/>
  <c r="AH217" i="1" s="1"/>
  <c r="Y215" i="1"/>
  <c r="AF215" i="1"/>
  <c r="AG215" i="1"/>
  <c r="AH215" i="1" s="1"/>
  <c r="Y203" i="1"/>
  <c r="AF203" i="1"/>
  <c r="AG203" i="1"/>
  <c r="AH203" i="1" s="1"/>
  <c r="Y201" i="1"/>
  <c r="AF201" i="1"/>
  <c r="AG201" i="1"/>
  <c r="AH201" i="1" s="1"/>
  <c r="Y200" i="1"/>
  <c r="AF200" i="1"/>
  <c r="AG200" i="1"/>
  <c r="AH200" i="1" s="1"/>
  <c r="Y199" i="1"/>
  <c r="AF199" i="1"/>
  <c r="AG199" i="1"/>
  <c r="AH199" i="1" s="1"/>
  <c r="Y194" i="1"/>
  <c r="AF194" i="1"/>
  <c r="AG194" i="1"/>
  <c r="AH194" i="1" s="1"/>
  <c r="Y190" i="1"/>
  <c r="AF190" i="1"/>
  <c r="AG190" i="1"/>
  <c r="AH190" i="1" s="1"/>
  <c r="Y189" i="1"/>
  <c r="AF189" i="1"/>
  <c r="AG189" i="1"/>
  <c r="AH189" i="1" s="1"/>
  <c r="Y188" i="1"/>
  <c r="AF188" i="1"/>
  <c r="AG188" i="1"/>
  <c r="AH188" i="1" s="1"/>
  <c r="Y179" i="1"/>
  <c r="AF179" i="1"/>
  <c r="AG179" i="1"/>
  <c r="AH179" i="1" s="1"/>
  <c r="Y178" i="1"/>
  <c r="AF178" i="1"/>
  <c r="AG178" i="1"/>
  <c r="AH178" i="1" s="1"/>
  <c r="Y177" i="1"/>
  <c r="AF177" i="1"/>
  <c r="AG177" i="1"/>
  <c r="AH177" i="1" s="1"/>
  <c r="Y175" i="1"/>
  <c r="AF175" i="1"/>
  <c r="AG175" i="1"/>
  <c r="AH175" i="1" s="1"/>
  <c r="Y174" i="1"/>
  <c r="AF174" i="1"/>
  <c r="AG174" i="1"/>
  <c r="AH174" i="1" s="1"/>
  <c r="Y173" i="1"/>
  <c r="AF173" i="1"/>
  <c r="AG173" i="1"/>
  <c r="AH173" i="1" s="1"/>
  <c r="Y172" i="1"/>
  <c r="AF172" i="1"/>
  <c r="AG172" i="1"/>
  <c r="AH172" i="1" s="1"/>
  <c r="Y171" i="1"/>
  <c r="AF171" i="1"/>
  <c r="AG171" i="1"/>
  <c r="AH171" i="1" s="1"/>
  <c r="Y170" i="1"/>
  <c r="AF170" i="1"/>
  <c r="AG170" i="1"/>
  <c r="AH170" i="1" s="1"/>
  <c r="Y169" i="1"/>
  <c r="AF169" i="1"/>
  <c r="AG169" i="1"/>
  <c r="AH169" i="1" s="1"/>
  <c r="Y162" i="1"/>
  <c r="AF162" i="1"/>
  <c r="AG162" i="1"/>
  <c r="AH162" i="1" s="1"/>
  <c r="Y161" i="1"/>
  <c r="AF161" i="1"/>
  <c r="AG161" i="1"/>
  <c r="AH161" i="1"/>
  <c r="Y159" i="1"/>
  <c r="AF159" i="1"/>
  <c r="AG159" i="1"/>
  <c r="AH159" i="1"/>
  <c r="Y158" i="1"/>
  <c r="AF158" i="1"/>
  <c r="AG158" i="1"/>
  <c r="AH158" i="1"/>
  <c r="Y156" i="1"/>
  <c r="AF156" i="1"/>
  <c r="AG156" i="1"/>
  <c r="AH156" i="1" s="1"/>
  <c r="Y154" i="1"/>
  <c r="AF154" i="1"/>
  <c r="AG154" i="1"/>
  <c r="AH154" i="1" s="1"/>
  <c r="Y151" i="1"/>
  <c r="AF151" i="1"/>
  <c r="AG151" i="1"/>
  <c r="AH151" i="1" s="1"/>
  <c r="Y150" i="1"/>
  <c r="AF150" i="1"/>
  <c r="AG150" i="1"/>
  <c r="AH150" i="1" s="1"/>
  <c r="Y148" i="1"/>
  <c r="AF148" i="1"/>
  <c r="AG148" i="1"/>
  <c r="AH148" i="1" s="1"/>
  <c r="Y147" i="1"/>
  <c r="AF147" i="1"/>
  <c r="AG147" i="1"/>
  <c r="AH147" i="1" s="1"/>
  <c r="Y145" i="1"/>
  <c r="AF145" i="1"/>
  <c r="AG145" i="1"/>
  <c r="AH145" i="1" s="1"/>
  <c r="Y144" i="1"/>
  <c r="AF144" i="1"/>
  <c r="AG144" i="1"/>
  <c r="AH144" i="1" s="1"/>
  <c r="Y139" i="1"/>
  <c r="AF139" i="1"/>
  <c r="AG139" i="1"/>
  <c r="AH139" i="1" s="1"/>
  <c r="Y138" i="1"/>
  <c r="AF138" i="1"/>
  <c r="AG138" i="1"/>
  <c r="AH138" i="1" s="1"/>
  <c r="Y136" i="1"/>
  <c r="AF136" i="1"/>
  <c r="AG136" i="1"/>
  <c r="AH136" i="1" s="1"/>
  <c r="Y135" i="1"/>
  <c r="AF135" i="1"/>
  <c r="AG135" i="1"/>
  <c r="AH135" i="1" s="1"/>
  <c r="Y131" i="1"/>
  <c r="AF131" i="1"/>
  <c r="AG131" i="1"/>
  <c r="AH131" i="1" s="1"/>
  <c r="Y130" i="1"/>
  <c r="AF130" i="1"/>
  <c r="AG130" i="1"/>
  <c r="AH130" i="1" s="1"/>
  <c r="Y127" i="1"/>
  <c r="AF127" i="1"/>
  <c r="AG127" i="1"/>
  <c r="AH127" i="1" s="1"/>
  <c r="Y126" i="1"/>
  <c r="AF126" i="1"/>
  <c r="AG126" i="1"/>
  <c r="AH126" i="1" s="1"/>
  <c r="Y87" i="1"/>
  <c r="AF87" i="1"/>
  <c r="AG87" i="1"/>
  <c r="AH87" i="1" s="1"/>
  <c r="Y86" i="1"/>
  <c r="AF86" i="1"/>
  <c r="AG86" i="1"/>
  <c r="AH86" i="1" s="1"/>
  <c r="Y85" i="1"/>
  <c r="AF85" i="1"/>
  <c r="AG85" i="1"/>
  <c r="AH85" i="1" s="1"/>
  <c r="Y84" i="1"/>
  <c r="AF84" i="1"/>
  <c r="AG84" i="1"/>
  <c r="AH84" i="1" s="1"/>
  <c r="Y59" i="1"/>
  <c r="AF59" i="1"/>
  <c r="AG59" i="1"/>
  <c r="AH59" i="1" s="1"/>
  <c r="Y58" i="1"/>
  <c r="AF58" i="1"/>
  <c r="AG58" i="1"/>
  <c r="AH58" i="1"/>
  <c r="AI58" i="1" s="1"/>
  <c r="Y57" i="1"/>
  <c r="AF57" i="1"/>
  <c r="AG57" i="1"/>
  <c r="AH57" i="1" s="1"/>
  <c r="Y56" i="1"/>
  <c r="AF56" i="1"/>
  <c r="AG56" i="1"/>
  <c r="AH56" i="1" s="1"/>
  <c r="Y55" i="1"/>
  <c r="AF55" i="1"/>
  <c r="AG55" i="1"/>
  <c r="AH55" i="1" s="1"/>
  <c r="Y54" i="1"/>
  <c r="AF54" i="1"/>
  <c r="AG54" i="1"/>
  <c r="AH54" i="1" s="1"/>
  <c r="Y53" i="1"/>
  <c r="AF53" i="1"/>
  <c r="AG53" i="1"/>
  <c r="AH53" i="1" s="1"/>
  <c r="Y52" i="1"/>
  <c r="AF52" i="1"/>
  <c r="AG52" i="1"/>
  <c r="AH52" i="1" s="1"/>
  <c r="Y51" i="1"/>
  <c r="AF51" i="1"/>
  <c r="AG51" i="1"/>
  <c r="AH51" i="1" s="1"/>
  <c r="Y45" i="1"/>
  <c r="AF45" i="1"/>
  <c r="AG45" i="1"/>
  <c r="AH45" i="1" s="1"/>
  <c r="Y44" i="1"/>
  <c r="AF44" i="1"/>
  <c r="AG44" i="1"/>
  <c r="AH44" i="1" s="1"/>
  <c r="Y43" i="1"/>
  <c r="AF43" i="1"/>
  <c r="AG43" i="1"/>
  <c r="AH43" i="1" s="1"/>
  <c r="AJ136" i="1"/>
  <c r="AK136" i="1" s="1"/>
  <c r="AL136" i="1" s="1"/>
  <c r="AJ135" i="1"/>
  <c r="AK135" i="1" s="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3" i="1"/>
  <c r="Z583" i="1" s="1"/>
  <c r="Y580" i="1"/>
  <c r="Y577" i="1"/>
  <c r="Z577" i="1" s="1"/>
  <c r="Y573" i="1"/>
  <c r="Z573" i="1" s="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495" i="1"/>
  <c r="Y490" i="1"/>
  <c r="Y489" i="1"/>
  <c r="Y488" i="1"/>
  <c r="Y487" i="1"/>
  <c r="Y486" i="1"/>
  <c r="Y485" i="1"/>
  <c r="Y484" i="1"/>
  <c r="Y483" i="1"/>
  <c r="Y482" i="1"/>
  <c r="Y481" i="1"/>
  <c r="Y480" i="1"/>
  <c r="Y479" i="1"/>
  <c r="Y478" i="1"/>
  <c r="Y477" i="1"/>
  <c r="Y476" i="1"/>
  <c r="Y475" i="1"/>
  <c r="Y474" i="1"/>
  <c r="Y459" i="1"/>
  <c r="Y451" i="1"/>
  <c r="Y444" i="1"/>
  <c r="Y436" i="1"/>
  <c r="Y430" i="1"/>
  <c r="Y416" i="1"/>
  <c r="Y407" i="1"/>
  <c r="Y400" i="1"/>
  <c r="Y390" i="1"/>
  <c r="Y380" i="1"/>
  <c r="Y376" i="1"/>
  <c r="Y364" i="1"/>
  <c r="Y354" i="1"/>
  <c r="Y344" i="1"/>
  <c r="Y332" i="1"/>
  <c r="Y328" i="1"/>
  <c r="Y325" i="1"/>
  <c r="Y318" i="1"/>
  <c r="Y317" i="1"/>
  <c r="Y316" i="1"/>
  <c r="Y315" i="1"/>
  <c r="Y314" i="1"/>
  <c r="Y313" i="1"/>
  <c r="Y312" i="1"/>
  <c r="Y311" i="1"/>
  <c r="Y288" i="1"/>
  <c r="Y287" i="1"/>
  <c r="Y280"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0" i="1"/>
  <c r="Y238" i="1"/>
  <c r="Y237" i="1"/>
  <c r="Y235" i="1"/>
  <c r="Y233" i="1"/>
  <c r="Y232" i="1"/>
  <c r="Y229" i="1"/>
  <c r="Y228" i="1"/>
  <c r="Y227" i="1"/>
  <c r="Y225" i="1"/>
  <c r="Y223" i="1"/>
  <c r="Y222" i="1"/>
  <c r="Y220" i="1"/>
  <c r="Y218" i="1"/>
  <c r="Y216" i="1"/>
  <c r="Y214" i="1"/>
  <c r="Y213" i="1"/>
  <c r="Y212" i="1"/>
  <c r="Y211" i="1"/>
  <c r="Y210" i="1"/>
  <c r="Y209" i="1"/>
  <c r="Y208" i="1"/>
  <c r="Y207" i="1"/>
  <c r="Y206" i="1"/>
  <c r="Y205" i="1"/>
  <c r="Y204" i="1"/>
  <c r="Y202" i="1"/>
  <c r="Y198" i="1"/>
  <c r="Y197" i="1"/>
  <c r="Y196" i="1"/>
  <c r="Y195" i="1"/>
  <c r="Y193" i="1"/>
  <c r="Y192" i="1"/>
  <c r="Y191" i="1"/>
  <c r="Y187" i="1"/>
  <c r="Y186" i="1"/>
  <c r="Y185" i="1"/>
  <c r="Y184" i="1"/>
  <c r="Y183" i="1"/>
  <c r="Y182" i="1"/>
  <c r="Y181" i="1"/>
  <c r="Y180" i="1"/>
  <c r="Y176" i="1"/>
  <c r="Y168" i="1"/>
  <c r="Y167" i="1"/>
  <c r="Y166" i="1"/>
  <c r="Y165" i="1"/>
  <c r="Y164" i="1"/>
  <c r="Y163" i="1"/>
  <c r="Y160" i="1"/>
  <c r="Y157" i="1"/>
  <c r="Y155" i="1"/>
  <c r="Y153" i="1"/>
  <c r="Y152" i="1"/>
  <c r="Y149" i="1"/>
  <c r="Y146" i="1"/>
  <c r="Y143" i="1"/>
  <c r="Y142" i="1"/>
  <c r="Y141" i="1"/>
  <c r="Y140" i="1"/>
  <c r="Y137" i="1"/>
  <c r="Y134" i="1"/>
  <c r="Y133" i="1"/>
  <c r="Y132" i="1"/>
  <c r="Y129" i="1"/>
  <c r="Y128" i="1"/>
  <c r="Y125" i="1"/>
  <c r="Y124" i="1"/>
  <c r="Y123" i="1"/>
  <c r="Y122" i="1"/>
  <c r="Y121" i="1"/>
  <c r="Y120" i="1"/>
  <c r="Y119" i="1"/>
  <c r="Y118" i="1"/>
  <c r="Y117" i="1"/>
  <c r="Y116" i="1"/>
  <c r="Y115" i="1"/>
  <c r="Y113" i="1"/>
  <c r="Y112" i="1"/>
  <c r="Y111" i="1"/>
  <c r="Y110" i="1"/>
  <c r="Y109" i="1"/>
  <c r="Y108" i="1"/>
  <c r="Y107" i="1"/>
  <c r="Y106" i="1"/>
  <c r="Y105" i="1"/>
  <c r="Y104" i="1"/>
  <c r="Y103" i="1"/>
  <c r="Y102" i="1"/>
  <c r="Y101" i="1"/>
  <c r="Y100" i="1"/>
  <c r="Y99" i="1"/>
  <c r="Y98" i="1"/>
  <c r="Y97" i="1"/>
  <c r="Y96" i="1"/>
  <c r="Y95" i="1"/>
  <c r="Y94" i="1"/>
  <c r="Y92" i="1"/>
  <c r="Y91" i="1"/>
  <c r="Y90" i="1"/>
  <c r="Y89" i="1"/>
  <c r="Y88" i="1"/>
  <c r="Y83" i="1"/>
  <c r="Y82" i="1"/>
  <c r="Y81" i="1"/>
  <c r="Y80" i="1"/>
  <c r="Y79" i="1"/>
  <c r="Y76" i="1"/>
  <c r="Y74" i="1"/>
  <c r="Y72" i="1"/>
  <c r="Y71" i="1"/>
  <c r="Y70" i="1"/>
  <c r="Y69" i="1"/>
  <c r="Y68" i="1"/>
  <c r="Y67" i="1"/>
  <c r="Y66" i="1"/>
  <c r="Z66" i="1" s="1"/>
  <c r="Y65" i="1"/>
  <c r="Z65" i="1" s="1"/>
  <c r="Y64" i="1"/>
  <c r="Y63" i="1"/>
  <c r="Y62" i="1"/>
  <c r="Z62" i="1" s="1"/>
  <c r="Y61" i="1"/>
  <c r="Z61" i="1" s="1"/>
  <c r="Y60" i="1"/>
  <c r="Z60" i="1" s="1"/>
  <c r="Y50" i="1"/>
  <c r="Y49" i="1"/>
  <c r="Y48" i="1"/>
  <c r="Z48" i="1" s="1"/>
  <c r="Y47" i="1"/>
  <c r="Z47" i="1" s="1"/>
  <c r="Y46" i="1"/>
  <c r="Z46" i="1" s="1"/>
  <c r="Y75" i="1"/>
  <c r="Y77" i="1"/>
  <c r="Z77" i="1" s="1"/>
  <c r="Y78" i="1"/>
  <c r="Z78" i="1" s="1"/>
  <c r="Y93" i="1"/>
  <c r="Z93" i="1" s="1"/>
  <c r="Y114" i="1"/>
  <c r="Z114" i="1" s="1"/>
  <c r="Y289" i="1"/>
  <c r="Z289" i="1" s="1"/>
  <c r="Y300" i="1"/>
  <c r="Z300" i="1" s="1"/>
  <c r="Y73" i="1"/>
  <c r="Z73" i="1" s="1"/>
  <c r="AF34" i="1"/>
  <c r="AJ34" i="1"/>
  <c r="AK34" i="1" s="1"/>
  <c r="AF35" i="1"/>
  <c r="AJ35" i="1"/>
  <c r="AK35" i="1" s="1"/>
  <c r="AF36" i="1"/>
  <c r="AJ36" i="1"/>
  <c r="AK36" i="1" s="1"/>
  <c r="AL36" i="1" s="1"/>
  <c r="AF37" i="1"/>
  <c r="AJ37" i="1"/>
  <c r="AK37" i="1" s="1"/>
  <c r="AF38" i="1"/>
  <c r="AJ38" i="1"/>
  <c r="AK38" i="1" s="1"/>
  <c r="AF39" i="1"/>
  <c r="AJ39" i="1"/>
  <c r="AK39" i="1" s="1"/>
  <c r="AF40" i="1"/>
  <c r="AJ40" i="1"/>
  <c r="AK40" i="1" s="1"/>
  <c r="AL40" i="1" s="1"/>
  <c r="AF41" i="1"/>
  <c r="AJ41" i="1"/>
  <c r="AK41" i="1" s="1"/>
  <c r="AF42" i="1"/>
  <c r="AJ42" i="1"/>
  <c r="AK42" i="1" s="1"/>
  <c r="AJ43" i="1"/>
  <c r="AK43" i="1" s="1"/>
  <c r="AJ44" i="1"/>
  <c r="AK44" i="1" s="1"/>
  <c r="AL44" i="1" s="1"/>
  <c r="AJ45" i="1"/>
  <c r="AK45" i="1" s="1"/>
  <c r="AL45" i="1" s="1"/>
  <c r="AF46" i="1"/>
  <c r="AJ46" i="1"/>
  <c r="AK46" i="1" s="1"/>
  <c r="AF47" i="1"/>
  <c r="AJ47" i="1"/>
  <c r="AK47" i="1"/>
  <c r="AF48" i="1"/>
  <c r="AJ48" i="1"/>
  <c r="AK48" i="1" s="1"/>
  <c r="AF49" i="1"/>
  <c r="AJ49" i="1"/>
  <c r="AK49" i="1" s="1"/>
  <c r="AF50" i="1"/>
  <c r="AJ50" i="1"/>
  <c r="AK50" i="1" s="1"/>
  <c r="AJ51" i="1"/>
  <c r="AK51" i="1" s="1"/>
  <c r="AL51" i="1" s="1"/>
  <c r="AJ52" i="1"/>
  <c r="AK52" i="1" s="1"/>
  <c r="AL52" i="1" s="1"/>
  <c r="AJ53" i="1"/>
  <c r="AK53" i="1" s="1"/>
  <c r="AL53" i="1" s="1"/>
  <c r="AJ54" i="1"/>
  <c r="AK54" i="1" s="1"/>
  <c r="AL54" i="1" s="1"/>
  <c r="AJ55" i="1"/>
  <c r="AK55" i="1" s="1"/>
  <c r="AL55" i="1" s="1"/>
  <c r="AJ56" i="1"/>
  <c r="AK56" i="1"/>
  <c r="AL56" i="1" s="1"/>
  <c r="AJ57" i="1"/>
  <c r="AK57" i="1" s="1"/>
  <c r="AL57" i="1" s="1"/>
  <c r="AJ58" i="1"/>
  <c r="AK58" i="1" s="1"/>
  <c r="AL58" i="1" s="1"/>
  <c r="AJ59" i="1"/>
  <c r="AK59" i="1" s="1"/>
  <c r="AL59" i="1" s="1"/>
  <c r="AF60" i="1"/>
  <c r="AL60" i="1" s="1"/>
  <c r="AJ60" i="1"/>
  <c r="AK60" i="1" s="1"/>
  <c r="AF61" i="1"/>
  <c r="AJ61" i="1"/>
  <c r="AK61" i="1" s="1"/>
  <c r="AF62" i="1"/>
  <c r="AJ62" i="1"/>
  <c r="AK62" i="1" s="1"/>
  <c r="AF63" i="1"/>
  <c r="AJ63" i="1"/>
  <c r="AK63" i="1" s="1"/>
  <c r="AF64" i="1"/>
  <c r="AL64" i="1" s="1"/>
  <c r="AJ64" i="1"/>
  <c r="AK64" i="1" s="1"/>
  <c r="AF65" i="1"/>
  <c r="AJ65" i="1"/>
  <c r="AK65" i="1" s="1"/>
  <c r="AF66" i="1"/>
  <c r="AJ66" i="1"/>
  <c r="AK66" i="1" s="1"/>
  <c r="AF67" i="1"/>
  <c r="AJ67" i="1"/>
  <c r="AK67" i="1" s="1"/>
  <c r="AF68" i="1"/>
  <c r="AL68" i="1" s="1"/>
  <c r="AJ68" i="1"/>
  <c r="AK68" i="1" s="1"/>
  <c r="AF69" i="1"/>
  <c r="AJ69" i="1"/>
  <c r="AK69" i="1" s="1"/>
  <c r="AF70" i="1"/>
  <c r="AJ70" i="1"/>
  <c r="AK70" i="1" s="1"/>
  <c r="AF71" i="1"/>
  <c r="AJ71" i="1"/>
  <c r="AK71" i="1" s="1"/>
  <c r="AF72" i="1"/>
  <c r="AJ72" i="1"/>
  <c r="AK72" i="1" s="1"/>
  <c r="AF73" i="1"/>
  <c r="AJ73" i="1"/>
  <c r="AK73" i="1" s="1"/>
  <c r="AF74" i="1"/>
  <c r="AJ74" i="1"/>
  <c r="AK74" i="1" s="1"/>
  <c r="AF75" i="1"/>
  <c r="AJ75" i="1"/>
  <c r="AK75" i="1" s="1"/>
  <c r="AF76" i="1"/>
  <c r="AJ76" i="1"/>
  <c r="AK76" i="1" s="1"/>
  <c r="AF77" i="1"/>
  <c r="AJ77" i="1"/>
  <c r="AK77" i="1" s="1"/>
  <c r="AF78" i="1"/>
  <c r="AJ78" i="1"/>
  <c r="AK78" i="1" s="1"/>
  <c r="AF79" i="1"/>
  <c r="AJ79" i="1"/>
  <c r="AK79" i="1" s="1"/>
  <c r="AF80" i="1"/>
  <c r="AJ80" i="1"/>
  <c r="AK80" i="1" s="1"/>
  <c r="AF81" i="1"/>
  <c r="AJ81" i="1"/>
  <c r="AK81" i="1" s="1"/>
  <c r="AF82" i="1"/>
  <c r="AJ82" i="1"/>
  <c r="AK82" i="1" s="1"/>
  <c r="AF83" i="1"/>
  <c r="AJ83" i="1"/>
  <c r="AK83" i="1" s="1"/>
  <c r="AJ84" i="1"/>
  <c r="AK84" i="1" s="1"/>
  <c r="AL84" i="1" s="1"/>
  <c r="AJ85" i="1"/>
  <c r="AK85" i="1" s="1"/>
  <c r="AL85" i="1" s="1"/>
  <c r="AJ86" i="1"/>
  <c r="AK86" i="1" s="1"/>
  <c r="AL86" i="1" s="1"/>
  <c r="AJ87" i="1"/>
  <c r="AK87" i="1" s="1"/>
  <c r="AL87" i="1" s="1"/>
  <c r="AF88" i="1"/>
  <c r="AJ88" i="1"/>
  <c r="AK88" i="1" s="1"/>
  <c r="AF89" i="1"/>
  <c r="AJ89" i="1"/>
  <c r="AK89" i="1" s="1"/>
  <c r="AL89" i="1" s="1"/>
  <c r="AF90" i="1"/>
  <c r="AJ90" i="1"/>
  <c r="AK90" i="1" s="1"/>
  <c r="AF91" i="1"/>
  <c r="AJ91" i="1"/>
  <c r="AK91" i="1" s="1"/>
  <c r="AF92" i="1"/>
  <c r="AJ92" i="1"/>
  <c r="AK92" i="1" s="1"/>
  <c r="AF93" i="1"/>
  <c r="AJ93" i="1"/>
  <c r="AK93" i="1" s="1"/>
  <c r="AL93" i="1" s="1"/>
  <c r="AF94" i="1"/>
  <c r="AJ94" i="1"/>
  <c r="AK94" i="1" s="1"/>
  <c r="AF95" i="1"/>
  <c r="AJ95" i="1"/>
  <c r="AK95" i="1" s="1"/>
  <c r="AF96" i="1"/>
  <c r="AJ96" i="1"/>
  <c r="AK96" i="1" s="1"/>
  <c r="AF97" i="1"/>
  <c r="AJ97" i="1"/>
  <c r="AK97" i="1" s="1"/>
  <c r="AF98" i="1"/>
  <c r="AJ98" i="1"/>
  <c r="AK98" i="1" s="1"/>
  <c r="AF99" i="1"/>
  <c r="AJ99" i="1"/>
  <c r="AK99" i="1" s="1"/>
  <c r="AF100" i="1"/>
  <c r="AJ100" i="1"/>
  <c r="AK100" i="1" s="1"/>
  <c r="AF101" i="1"/>
  <c r="AJ101" i="1"/>
  <c r="AK101" i="1" s="1"/>
  <c r="AL101" i="1" s="1"/>
  <c r="AF102" i="1"/>
  <c r="AJ102" i="1"/>
  <c r="AK102" i="1" s="1"/>
  <c r="AF103" i="1"/>
  <c r="AJ103" i="1"/>
  <c r="AK103" i="1" s="1"/>
  <c r="AF104" i="1"/>
  <c r="AJ104" i="1"/>
  <c r="AK104" i="1" s="1"/>
  <c r="AF105" i="1"/>
  <c r="AJ105" i="1"/>
  <c r="AK105" i="1" s="1"/>
  <c r="AF106" i="1"/>
  <c r="AJ106" i="1"/>
  <c r="AK106" i="1" s="1"/>
  <c r="AF107" i="1"/>
  <c r="AJ107" i="1"/>
  <c r="AK107" i="1" s="1"/>
  <c r="AF108" i="1"/>
  <c r="AJ108" i="1"/>
  <c r="AK108" i="1" s="1"/>
  <c r="AF109" i="1"/>
  <c r="AJ109" i="1"/>
  <c r="AK109" i="1" s="1"/>
  <c r="AF110" i="1"/>
  <c r="AJ110" i="1"/>
  <c r="AK110" i="1" s="1"/>
  <c r="AF111" i="1"/>
  <c r="AJ111" i="1"/>
  <c r="AK111" i="1" s="1"/>
  <c r="AF112" i="1"/>
  <c r="AL112" i="1" s="1"/>
  <c r="AJ112" i="1"/>
  <c r="AK112" i="1" s="1"/>
  <c r="AF113" i="1"/>
  <c r="AJ113" i="1"/>
  <c r="AK113" i="1" s="1"/>
  <c r="AF114" i="1"/>
  <c r="AL114" i="1" s="1"/>
  <c r="AJ114" i="1"/>
  <c r="AK114" i="1" s="1"/>
  <c r="AF115" i="1"/>
  <c r="AJ115" i="1"/>
  <c r="AK115" i="1" s="1"/>
  <c r="AF116" i="1"/>
  <c r="AJ116" i="1"/>
  <c r="AK116" i="1" s="1"/>
  <c r="AF117" i="1"/>
  <c r="AJ117" i="1"/>
  <c r="AK117" i="1" s="1"/>
  <c r="AF118" i="1"/>
  <c r="AJ118" i="1"/>
  <c r="AK118" i="1" s="1"/>
  <c r="AF119" i="1"/>
  <c r="AJ119" i="1"/>
  <c r="AK119" i="1" s="1"/>
  <c r="AF120" i="1"/>
  <c r="AL120" i="1" s="1"/>
  <c r="AJ120" i="1"/>
  <c r="AK120" i="1" s="1"/>
  <c r="AF121" i="1"/>
  <c r="AJ121" i="1"/>
  <c r="AK121" i="1" s="1"/>
  <c r="AF122" i="1"/>
  <c r="AJ122" i="1"/>
  <c r="AK122" i="1" s="1"/>
  <c r="AF123" i="1"/>
  <c r="AJ123" i="1"/>
  <c r="AK123" i="1" s="1"/>
  <c r="AF124" i="1"/>
  <c r="AJ124" i="1"/>
  <c r="AK124" i="1" s="1"/>
  <c r="AF125" i="1"/>
  <c r="AJ125" i="1"/>
  <c r="AK125" i="1" s="1"/>
  <c r="AJ126" i="1"/>
  <c r="AK126" i="1" s="1"/>
  <c r="AL126" i="1" s="1"/>
  <c r="AJ127" i="1"/>
  <c r="AK127" i="1" s="1"/>
  <c r="AL127" i="1" s="1"/>
  <c r="AF128" i="1"/>
  <c r="AJ128" i="1"/>
  <c r="AK128" i="1" s="1"/>
  <c r="AF129" i="1"/>
  <c r="AJ129" i="1"/>
  <c r="AK129" i="1" s="1"/>
  <c r="AJ130" i="1"/>
  <c r="AK130" i="1" s="1"/>
  <c r="AL130" i="1" s="1"/>
  <c r="AJ131" i="1"/>
  <c r="AK131" i="1" s="1"/>
  <c r="AL131" i="1" s="1"/>
  <c r="AF132" i="1"/>
  <c r="AJ132" i="1"/>
  <c r="AK132" i="1" s="1"/>
  <c r="AF133" i="1"/>
  <c r="AJ133" i="1"/>
  <c r="AK133" i="1" s="1"/>
  <c r="AF134" i="1"/>
  <c r="AJ134" i="1"/>
  <c r="AK134" i="1" s="1"/>
  <c r="AF137" i="1"/>
  <c r="AJ137" i="1"/>
  <c r="AK137" i="1" s="1"/>
  <c r="AJ138" i="1"/>
  <c r="AK138" i="1" s="1"/>
  <c r="AL138" i="1" s="1"/>
  <c r="AJ139" i="1"/>
  <c r="AK139" i="1" s="1"/>
  <c r="AL139" i="1" s="1"/>
  <c r="AF140" i="1"/>
  <c r="AJ140" i="1"/>
  <c r="AK140" i="1" s="1"/>
  <c r="AF141" i="1"/>
  <c r="AJ141" i="1"/>
  <c r="AK141" i="1" s="1"/>
  <c r="AF142" i="1"/>
  <c r="AJ142" i="1"/>
  <c r="AK142" i="1" s="1"/>
  <c r="AF143" i="1"/>
  <c r="AJ143" i="1"/>
  <c r="AK143" i="1" s="1"/>
  <c r="AJ144" i="1"/>
  <c r="AK144" i="1" s="1"/>
  <c r="AL144" i="1" s="1"/>
  <c r="AJ145" i="1"/>
  <c r="AK145" i="1" s="1"/>
  <c r="AL145" i="1" s="1"/>
  <c r="AF146" i="1"/>
  <c r="AL146" i="1" s="1"/>
  <c r="AJ146" i="1"/>
  <c r="AK146" i="1" s="1"/>
  <c r="AJ147" i="1"/>
  <c r="AK147" i="1" s="1"/>
  <c r="AL147" i="1" s="1"/>
  <c r="AJ148" i="1"/>
  <c r="AK148" i="1" s="1"/>
  <c r="AL148" i="1" s="1"/>
  <c r="AF149" i="1"/>
  <c r="AJ149" i="1"/>
  <c r="AK149" i="1" s="1"/>
  <c r="AJ150" i="1"/>
  <c r="AK150" i="1" s="1"/>
  <c r="AL150" i="1" s="1"/>
  <c r="AJ151" i="1"/>
  <c r="AK151" i="1" s="1"/>
  <c r="AL151" i="1" s="1"/>
  <c r="AF152" i="1"/>
  <c r="AJ152" i="1"/>
  <c r="AK152" i="1" s="1"/>
  <c r="AF153" i="1"/>
  <c r="AJ153" i="1"/>
  <c r="AK153" i="1" s="1"/>
  <c r="AJ154" i="1"/>
  <c r="AK154" i="1" s="1"/>
  <c r="AL154" i="1" s="1"/>
  <c r="AF155" i="1"/>
  <c r="AJ155" i="1"/>
  <c r="AK155" i="1" s="1"/>
  <c r="AJ156" i="1"/>
  <c r="AK156" i="1" s="1"/>
  <c r="AL156" i="1" s="1"/>
  <c r="AF157" i="1"/>
  <c r="AJ157" i="1"/>
  <c r="AK157" i="1" s="1"/>
  <c r="AJ158" i="1"/>
  <c r="AK158" i="1" s="1"/>
  <c r="AL158" i="1" s="1"/>
  <c r="AJ159" i="1"/>
  <c r="AK159" i="1" s="1"/>
  <c r="AL159" i="1" s="1"/>
  <c r="AF160" i="1"/>
  <c r="AJ160" i="1"/>
  <c r="AK160" i="1" s="1"/>
  <c r="AJ161" i="1"/>
  <c r="AK161" i="1" s="1"/>
  <c r="AL161" i="1" s="1"/>
  <c r="AJ162" i="1"/>
  <c r="AK162" i="1" s="1"/>
  <c r="AL162" i="1" s="1"/>
  <c r="AF163" i="1"/>
  <c r="AJ163" i="1"/>
  <c r="AK163" i="1" s="1"/>
  <c r="AF164" i="1"/>
  <c r="AJ164" i="1"/>
  <c r="AK164" i="1" s="1"/>
  <c r="AL164" i="1" s="1"/>
  <c r="AF165" i="1"/>
  <c r="AJ165" i="1"/>
  <c r="AK165" i="1" s="1"/>
  <c r="AF166" i="1"/>
  <c r="AJ166" i="1"/>
  <c r="AK166" i="1" s="1"/>
  <c r="AF167" i="1"/>
  <c r="AJ167" i="1"/>
  <c r="AK167" i="1"/>
  <c r="AF168" i="1"/>
  <c r="AJ168" i="1"/>
  <c r="AK168" i="1" s="1"/>
  <c r="AJ169" i="1"/>
  <c r="AK169" i="1" s="1"/>
  <c r="AL169" i="1" s="1"/>
  <c r="AJ170" i="1"/>
  <c r="AK170" i="1" s="1"/>
  <c r="AL170" i="1" s="1"/>
  <c r="AJ171" i="1"/>
  <c r="AK171" i="1" s="1"/>
  <c r="AL171" i="1" s="1"/>
  <c r="AJ172" i="1"/>
  <c r="AK172" i="1" s="1"/>
  <c r="AL172" i="1" s="1"/>
  <c r="AJ173" i="1"/>
  <c r="AK173" i="1"/>
  <c r="AL173" i="1" s="1"/>
  <c r="AJ174" i="1"/>
  <c r="AK174" i="1" s="1"/>
  <c r="AL174" i="1" s="1"/>
  <c r="AJ175" i="1"/>
  <c r="AK175" i="1" s="1"/>
  <c r="AL175" i="1" s="1"/>
  <c r="AF176" i="1"/>
  <c r="AJ176" i="1"/>
  <c r="AK176" i="1" s="1"/>
  <c r="AJ177" i="1"/>
  <c r="AK177" i="1" s="1"/>
  <c r="AJ178" i="1"/>
  <c r="AK178" i="1" s="1"/>
  <c r="AL178" i="1" s="1"/>
  <c r="AJ179" i="1"/>
  <c r="AK179" i="1" s="1"/>
  <c r="AL179" i="1" s="1"/>
  <c r="AF180" i="1"/>
  <c r="AJ180" i="1"/>
  <c r="AK180" i="1" s="1"/>
  <c r="AF181" i="1"/>
  <c r="AJ181" i="1"/>
  <c r="AK181" i="1" s="1"/>
  <c r="AF182" i="1"/>
  <c r="AJ182" i="1"/>
  <c r="AK182" i="1" s="1"/>
  <c r="AF183" i="1"/>
  <c r="AJ183" i="1"/>
  <c r="AK183" i="1" s="1"/>
  <c r="AF184" i="1"/>
  <c r="AJ184" i="1"/>
  <c r="AK184" i="1" s="1"/>
  <c r="AF185" i="1"/>
  <c r="AJ185" i="1"/>
  <c r="AK185" i="1" s="1"/>
  <c r="AF186" i="1"/>
  <c r="AJ186" i="1"/>
  <c r="AK186" i="1" s="1"/>
  <c r="AF187" i="1"/>
  <c r="AJ187" i="1"/>
  <c r="AK187" i="1" s="1"/>
  <c r="AJ188" i="1"/>
  <c r="AK188" i="1" s="1"/>
  <c r="AL188" i="1" s="1"/>
  <c r="AJ189" i="1"/>
  <c r="AK189" i="1" s="1"/>
  <c r="AL189" i="1" s="1"/>
  <c r="AJ190" i="1"/>
  <c r="AK190" i="1" s="1"/>
  <c r="AL190" i="1" s="1"/>
  <c r="AF191" i="1"/>
  <c r="AJ191" i="1"/>
  <c r="AK191" i="1" s="1"/>
  <c r="AF192" i="1"/>
  <c r="AJ192" i="1"/>
  <c r="AK192" i="1" s="1"/>
  <c r="AF193" i="1"/>
  <c r="AJ193" i="1"/>
  <c r="AK193" i="1" s="1"/>
  <c r="AJ194" i="1"/>
  <c r="AK194" i="1" s="1"/>
  <c r="AL194" i="1" s="1"/>
  <c r="AF195" i="1"/>
  <c r="AJ195" i="1"/>
  <c r="AK195" i="1" s="1"/>
  <c r="AF196" i="1"/>
  <c r="AJ196" i="1"/>
  <c r="AK196" i="1" s="1"/>
  <c r="AF197" i="1"/>
  <c r="AJ197" i="1"/>
  <c r="AK197" i="1" s="1"/>
  <c r="AF198" i="1"/>
  <c r="AJ198" i="1"/>
  <c r="AK198" i="1" s="1"/>
  <c r="AJ199" i="1"/>
  <c r="AK199" i="1" s="1"/>
  <c r="AL199" i="1" s="1"/>
  <c r="AJ200" i="1"/>
  <c r="AK200" i="1" s="1"/>
  <c r="AL200" i="1" s="1"/>
  <c r="AJ201" i="1"/>
  <c r="AK201" i="1" s="1"/>
  <c r="AL201" i="1" s="1"/>
  <c r="AF202" i="1"/>
  <c r="AJ202" i="1"/>
  <c r="AK202" i="1" s="1"/>
  <c r="AJ203" i="1"/>
  <c r="AK203" i="1" s="1"/>
  <c r="AL203" i="1" s="1"/>
  <c r="AF204" i="1"/>
  <c r="AJ204" i="1"/>
  <c r="AK204" i="1" s="1"/>
  <c r="AF205" i="1"/>
  <c r="AJ205" i="1"/>
  <c r="AK205" i="1" s="1"/>
  <c r="AF206" i="1"/>
  <c r="AJ206" i="1"/>
  <c r="AK206" i="1" s="1"/>
  <c r="AF207" i="1"/>
  <c r="AJ207" i="1"/>
  <c r="AK207" i="1" s="1"/>
  <c r="AF208" i="1"/>
  <c r="AJ208" i="1"/>
  <c r="AK208" i="1" s="1"/>
  <c r="AF209" i="1"/>
  <c r="AJ209" i="1"/>
  <c r="AK209" i="1" s="1"/>
  <c r="AF210" i="1"/>
  <c r="AJ210" i="1"/>
  <c r="AK210" i="1" s="1"/>
  <c r="AF211" i="1"/>
  <c r="AJ211" i="1"/>
  <c r="AK211" i="1" s="1"/>
  <c r="AF212" i="1"/>
  <c r="AJ212" i="1"/>
  <c r="AK212" i="1" s="1"/>
  <c r="AF213" i="1"/>
  <c r="AJ213" i="1"/>
  <c r="AK213" i="1" s="1"/>
  <c r="AF214" i="1"/>
  <c r="AJ214" i="1"/>
  <c r="AK214" i="1" s="1"/>
  <c r="AJ215" i="1"/>
  <c r="AK215" i="1" s="1"/>
  <c r="AL215" i="1" s="1"/>
  <c r="AF216" i="1"/>
  <c r="AJ216" i="1"/>
  <c r="AK216" i="1" s="1"/>
  <c r="AJ217" i="1"/>
  <c r="AK217" i="1" s="1"/>
  <c r="AL217" i="1" s="1"/>
  <c r="AF218" i="1"/>
  <c r="AJ218" i="1"/>
  <c r="AK218" i="1" s="1"/>
  <c r="AJ219" i="1"/>
  <c r="AK219" i="1" s="1"/>
  <c r="AL219" i="1" s="1"/>
  <c r="AF220" i="1"/>
  <c r="AJ220" i="1"/>
  <c r="AK220" i="1" s="1"/>
  <c r="AJ221" i="1"/>
  <c r="AK221" i="1" s="1"/>
  <c r="AL221" i="1" s="1"/>
  <c r="AF222" i="1"/>
  <c r="AJ222" i="1"/>
  <c r="AK222" i="1" s="1"/>
  <c r="AF223" i="1"/>
  <c r="AJ223" i="1"/>
  <c r="AK223" i="1" s="1"/>
  <c r="AJ224" i="1"/>
  <c r="AK224" i="1" s="1"/>
  <c r="AL224" i="1" s="1"/>
  <c r="AF225" i="1"/>
  <c r="AJ225" i="1"/>
  <c r="AK225" i="1" s="1"/>
  <c r="AJ226" i="1"/>
  <c r="AK226" i="1" s="1"/>
  <c r="AL226" i="1" s="1"/>
  <c r="AF227" i="1"/>
  <c r="AJ227" i="1"/>
  <c r="AK227" i="1" s="1"/>
  <c r="AF228" i="1"/>
  <c r="AJ228" i="1"/>
  <c r="AK228" i="1" s="1"/>
  <c r="AF229" i="1"/>
  <c r="AJ229" i="1"/>
  <c r="AK229" i="1" s="1"/>
  <c r="AJ230" i="1"/>
  <c r="AK230" i="1" s="1"/>
  <c r="AL230" i="1" s="1"/>
  <c r="AJ231" i="1"/>
  <c r="AK231" i="1" s="1"/>
  <c r="AL231" i="1" s="1"/>
  <c r="AF232" i="1"/>
  <c r="AJ232" i="1"/>
  <c r="AK232" i="1" s="1"/>
  <c r="AF233" i="1"/>
  <c r="AJ233" i="1"/>
  <c r="AK233" i="1" s="1"/>
  <c r="AJ234" i="1"/>
  <c r="AK234" i="1" s="1"/>
  <c r="AL234" i="1" s="1"/>
  <c r="AF235" i="1"/>
  <c r="AJ235" i="1"/>
  <c r="AK235" i="1" s="1"/>
  <c r="AJ236" i="1"/>
  <c r="AK236" i="1" s="1"/>
  <c r="AL236" i="1"/>
  <c r="AF237" i="1"/>
  <c r="AJ237" i="1"/>
  <c r="AK237" i="1" s="1"/>
  <c r="AF238" i="1"/>
  <c r="AJ238" i="1"/>
  <c r="AK238" i="1" s="1"/>
  <c r="AL238" i="1" s="1"/>
  <c r="AJ239" i="1"/>
  <c r="AK239" i="1" s="1"/>
  <c r="AL239" i="1" s="1"/>
  <c r="AF240" i="1"/>
  <c r="AJ240" i="1"/>
  <c r="AK240" i="1" s="1"/>
  <c r="AJ241" i="1"/>
  <c r="AK241" i="1" s="1"/>
  <c r="AL241" i="1" s="1"/>
  <c r="AJ242" i="1"/>
  <c r="AK242" i="1" s="1"/>
  <c r="AL242" i="1" s="1"/>
  <c r="AF243" i="1"/>
  <c r="AJ243" i="1"/>
  <c r="AK243" i="1" s="1"/>
  <c r="AF244" i="1"/>
  <c r="AJ244" i="1"/>
  <c r="AK244" i="1" s="1"/>
  <c r="AF245" i="1"/>
  <c r="AJ245" i="1"/>
  <c r="AK245" i="1" s="1"/>
  <c r="AF246" i="1"/>
  <c r="AJ246" i="1"/>
  <c r="AK246" i="1" s="1"/>
  <c r="AF247" i="1"/>
  <c r="AJ247" i="1"/>
  <c r="AK247" i="1" s="1"/>
  <c r="AF248" i="1"/>
  <c r="AJ248" i="1"/>
  <c r="AK248" i="1" s="1"/>
  <c r="AF249" i="1"/>
  <c r="AJ249" i="1"/>
  <c r="AK249" i="1" s="1"/>
  <c r="AF250" i="1"/>
  <c r="AJ250" i="1"/>
  <c r="AK250" i="1" s="1"/>
  <c r="AF251" i="1"/>
  <c r="AJ251" i="1"/>
  <c r="AK251" i="1" s="1"/>
  <c r="AF252" i="1"/>
  <c r="AJ252" i="1"/>
  <c r="AK252" i="1" s="1"/>
  <c r="AF253" i="1"/>
  <c r="AJ253" i="1"/>
  <c r="AK253" i="1"/>
  <c r="AF254" i="1"/>
  <c r="AJ254" i="1"/>
  <c r="AK254" i="1" s="1"/>
  <c r="AF255" i="1"/>
  <c r="AJ255" i="1"/>
  <c r="AK255" i="1" s="1"/>
  <c r="AF256" i="1"/>
  <c r="AJ256" i="1"/>
  <c r="AK256" i="1" s="1"/>
  <c r="AF257" i="1"/>
  <c r="AJ257" i="1"/>
  <c r="AK257" i="1" s="1"/>
  <c r="AF258" i="1"/>
  <c r="AJ258" i="1"/>
  <c r="AK258" i="1" s="1"/>
  <c r="AF259" i="1"/>
  <c r="AJ259" i="1"/>
  <c r="AK259" i="1" s="1"/>
  <c r="AF260" i="1"/>
  <c r="AJ260" i="1"/>
  <c r="AK260" i="1" s="1"/>
  <c r="AF261" i="1"/>
  <c r="AJ261" i="1"/>
  <c r="AK261" i="1" s="1"/>
  <c r="AF262" i="1"/>
  <c r="AJ262" i="1"/>
  <c r="AK262" i="1" s="1"/>
  <c r="AF263" i="1"/>
  <c r="AJ263" i="1"/>
  <c r="AK263" i="1" s="1"/>
  <c r="AF264" i="1"/>
  <c r="AJ264" i="1"/>
  <c r="AK264" i="1" s="1"/>
  <c r="AF265" i="1"/>
  <c r="AJ265" i="1"/>
  <c r="AK265" i="1" s="1"/>
  <c r="AF266" i="1"/>
  <c r="AJ266" i="1"/>
  <c r="AK266" i="1" s="1"/>
  <c r="AF267" i="1"/>
  <c r="AJ267" i="1"/>
  <c r="AK267" i="1" s="1"/>
  <c r="AF268" i="1"/>
  <c r="AJ268" i="1"/>
  <c r="AK268" i="1" s="1"/>
  <c r="AF269" i="1"/>
  <c r="AJ269" i="1"/>
  <c r="AK269" i="1" s="1"/>
  <c r="AF270" i="1"/>
  <c r="AJ270" i="1"/>
  <c r="AK270" i="1" s="1"/>
  <c r="AF271" i="1"/>
  <c r="AJ271" i="1"/>
  <c r="AK271" i="1" s="1"/>
  <c r="AF272" i="1"/>
  <c r="AJ272" i="1"/>
  <c r="AK272" i="1" s="1"/>
  <c r="AF273" i="1"/>
  <c r="AJ273" i="1"/>
  <c r="AK273" i="1" s="1"/>
  <c r="AJ274" i="1"/>
  <c r="AK274" i="1" s="1"/>
  <c r="AL274" i="1" s="1"/>
  <c r="AJ275" i="1"/>
  <c r="AK275" i="1" s="1"/>
  <c r="AL275" i="1" s="1"/>
  <c r="AJ276" i="1"/>
  <c r="AK276" i="1" s="1"/>
  <c r="AL276" i="1" s="1"/>
  <c r="AJ277" i="1"/>
  <c r="AK277" i="1" s="1"/>
  <c r="AL277" i="1" s="1"/>
  <c r="AJ278" i="1"/>
  <c r="AK278" i="1" s="1"/>
  <c r="AL278" i="1" s="1"/>
  <c r="AJ279" i="1"/>
  <c r="AK279" i="1" s="1"/>
  <c r="AL279" i="1" s="1"/>
  <c r="AF280" i="1"/>
  <c r="AJ280" i="1"/>
  <c r="AK280" i="1" s="1"/>
  <c r="AJ281" i="1"/>
  <c r="AK281" i="1" s="1"/>
  <c r="AL281" i="1" s="1"/>
  <c r="AJ282" i="1"/>
  <c r="AK282" i="1" s="1"/>
  <c r="AL282" i="1" s="1"/>
  <c r="AJ283" i="1"/>
  <c r="AK283" i="1" s="1"/>
  <c r="AL283" i="1" s="1"/>
  <c r="AJ284" i="1"/>
  <c r="AK284" i="1" s="1"/>
  <c r="AL284" i="1" s="1"/>
  <c r="AJ285" i="1"/>
  <c r="AK285" i="1" s="1"/>
  <c r="AL285" i="1" s="1"/>
  <c r="AJ286" i="1"/>
  <c r="AK286" i="1" s="1"/>
  <c r="AL286" i="1" s="1"/>
  <c r="AF287" i="1"/>
  <c r="AJ287" i="1"/>
  <c r="AK287" i="1" s="1"/>
  <c r="AF288" i="1"/>
  <c r="AJ288" i="1"/>
  <c r="AK288" i="1" s="1"/>
  <c r="AF289" i="1"/>
  <c r="AJ289" i="1"/>
  <c r="AK289" i="1" s="1"/>
  <c r="AJ290" i="1"/>
  <c r="AK290" i="1" s="1"/>
  <c r="AL290" i="1" s="1"/>
  <c r="AJ291" i="1"/>
  <c r="AK291" i="1" s="1"/>
  <c r="AL291" i="1" s="1"/>
  <c r="AJ292" i="1"/>
  <c r="AK292" i="1" s="1"/>
  <c r="AJ293" i="1"/>
  <c r="AK293" i="1" s="1"/>
  <c r="AL293" i="1" s="1"/>
  <c r="AJ294" i="1"/>
  <c r="AK294" i="1" s="1"/>
  <c r="AJ295" i="1"/>
  <c r="AK295" i="1" s="1"/>
  <c r="AL295" i="1" s="1"/>
  <c r="AJ296" i="1"/>
  <c r="AK296" i="1" s="1"/>
  <c r="AL296" i="1" s="1"/>
  <c r="AJ297" i="1"/>
  <c r="AK297" i="1" s="1"/>
  <c r="AL297" i="1" s="1"/>
  <c r="AJ298" i="1"/>
  <c r="AK298" i="1" s="1"/>
  <c r="AL298" i="1" s="1"/>
  <c r="AJ299" i="1"/>
  <c r="AK299" i="1" s="1"/>
  <c r="AL299" i="1" s="1"/>
  <c r="AF300" i="1"/>
  <c r="AJ300" i="1"/>
  <c r="AK300" i="1" s="1"/>
  <c r="AJ301" i="1"/>
  <c r="AK301" i="1" s="1"/>
  <c r="AL301" i="1" s="1"/>
  <c r="AJ302" i="1"/>
  <c r="AK302" i="1" s="1"/>
  <c r="AL302" i="1" s="1"/>
  <c r="AJ303" i="1"/>
  <c r="AK303" i="1" s="1"/>
  <c r="AL303" i="1" s="1"/>
  <c r="AJ304" i="1"/>
  <c r="AK304" i="1" s="1"/>
  <c r="AL304" i="1" s="1"/>
  <c r="AJ305" i="1"/>
  <c r="AK305" i="1" s="1"/>
  <c r="AL305" i="1" s="1"/>
  <c r="AJ306" i="1"/>
  <c r="AK306" i="1" s="1"/>
  <c r="AL306" i="1" s="1"/>
  <c r="AJ307" i="1"/>
  <c r="AK307" i="1" s="1"/>
  <c r="AL307" i="1" s="1"/>
  <c r="AJ308" i="1"/>
  <c r="AK308" i="1" s="1"/>
  <c r="AJ309" i="1"/>
  <c r="AK309" i="1" s="1"/>
  <c r="AL309" i="1" s="1"/>
  <c r="AJ310" i="1"/>
  <c r="AK310" i="1" s="1"/>
  <c r="AF311" i="1"/>
  <c r="AJ311" i="1"/>
  <c r="AK311" i="1"/>
  <c r="AF312" i="1"/>
  <c r="AJ312" i="1"/>
  <c r="AK312" i="1" s="1"/>
  <c r="AF313" i="1"/>
  <c r="AJ313" i="1"/>
  <c r="AK313" i="1" s="1"/>
  <c r="AF314" i="1"/>
  <c r="AJ314" i="1"/>
  <c r="AK314" i="1" s="1"/>
  <c r="AF315" i="1"/>
  <c r="AJ315" i="1"/>
  <c r="AK315" i="1" s="1"/>
  <c r="AF316" i="1"/>
  <c r="AJ316" i="1"/>
  <c r="AK316" i="1" s="1"/>
  <c r="AF317" i="1"/>
  <c r="AJ317" i="1"/>
  <c r="AK317" i="1" s="1"/>
  <c r="AF318" i="1"/>
  <c r="AJ318" i="1"/>
  <c r="AK318" i="1" s="1"/>
  <c r="AJ319" i="1"/>
  <c r="AK319" i="1" s="1"/>
  <c r="AL319" i="1" s="1"/>
  <c r="AJ320" i="1"/>
  <c r="AK320" i="1" s="1"/>
  <c r="AL320" i="1" s="1"/>
  <c r="AJ321" i="1"/>
  <c r="AK321" i="1" s="1"/>
  <c r="AL321" i="1" s="1"/>
  <c r="AJ322" i="1"/>
  <c r="AK322" i="1" s="1"/>
  <c r="AL322" i="1" s="1"/>
  <c r="AJ323" i="1"/>
  <c r="AK323" i="1" s="1"/>
  <c r="AL323" i="1" s="1"/>
  <c r="AJ324" i="1"/>
  <c r="AK324" i="1" s="1"/>
  <c r="AL324" i="1" s="1"/>
  <c r="AF325" i="1"/>
  <c r="AJ325" i="1"/>
  <c r="AK325" i="1" s="1"/>
  <c r="AJ326" i="1"/>
  <c r="AK326" i="1" s="1"/>
  <c r="AL326" i="1" s="1"/>
  <c r="AJ327" i="1"/>
  <c r="AK327" i="1" s="1"/>
  <c r="AL327" i="1" s="1"/>
  <c r="AF328" i="1"/>
  <c r="AJ328" i="1"/>
  <c r="AK328" i="1" s="1"/>
  <c r="AJ329" i="1"/>
  <c r="AK329" i="1"/>
  <c r="AL329" i="1" s="1"/>
  <c r="AJ330" i="1"/>
  <c r="AK330" i="1" s="1"/>
  <c r="AL330" i="1" s="1"/>
  <c r="AJ331" i="1"/>
  <c r="AK331" i="1" s="1"/>
  <c r="AL331" i="1" s="1"/>
  <c r="AF332" i="1"/>
  <c r="AJ332" i="1"/>
  <c r="AK332" i="1" s="1"/>
  <c r="AJ333" i="1"/>
  <c r="AK333" i="1" s="1"/>
  <c r="AL333" i="1" s="1"/>
  <c r="AJ334" i="1"/>
  <c r="AK334" i="1" s="1"/>
  <c r="AL334" i="1" s="1"/>
  <c r="AJ335" i="1"/>
  <c r="AK335" i="1" s="1"/>
  <c r="AL335" i="1" s="1"/>
  <c r="AJ336" i="1"/>
  <c r="AK336" i="1" s="1"/>
  <c r="AL336" i="1" s="1"/>
  <c r="AJ337" i="1"/>
  <c r="AK337" i="1" s="1"/>
  <c r="AL337" i="1" s="1"/>
  <c r="AJ338" i="1"/>
  <c r="AK338" i="1" s="1"/>
  <c r="AJ339" i="1"/>
  <c r="AK339" i="1"/>
  <c r="AL339" i="1" s="1"/>
  <c r="AJ340" i="1"/>
  <c r="AK340" i="1" s="1"/>
  <c r="AL340" i="1" s="1"/>
  <c r="AJ341" i="1"/>
  <c r="AK341" i="1" s="1"/>
  <c r="AL341" i="1" s="1"/>
  <c r="AJ342" i="1"/>
  <c r="AK342" i="1" s="1"/>
  <c r="AL342" i="1" s="1"/>
  <c r="AJ343" i="1"/>
  <c r="AK343" i="1" s="1"/>
  <c r="AL343" i="1" s="1"/>
  <c r="AF344" i="1"/>
  <c r="AJ344" i="1"/>
  <c r="AK344" i="1" s="1"/>
  <c r="AJ345" i="1"/>
  <c r="AK345" i="1" s="1"/>
  <c r="AL345" i="1" s="1"/>
  <c r="AJ346" i="1"/>
  <c r="AK346" i="1" s="1"/>
  <c r="AL346" i="1" s="1"/>
  <c r="AJ347" i="1"/>
  <c r="AK347" i="1" s="1"/>
  <c r="AL347" i="1" s="1"/>
  <c r="AJ348" i="1"/>
  <c r="AK348" i="1" s="1"/>
  <c r="AL348" i="1" s="1"/>
  <c r="AJ349" i="1"/>
  <c r="AK349" i="1" s="1"/>
  <c r="AL349" i="1" s="1"/>
  <c r="AJ350" i="1"/>
  <c r="AK350" i="1" s="1"/>
  <c r="AL350" i="1" s="1"/>
  <c r="AJ351" i="1"/>
  <c r="AK351" i="1" s="1"/>
  <c r="AL351" i="1" s="1"/>
  <c r="AJ352" i="1"/>
  <c r="AK352" i="1" s="1"/>
  <c r="AL352" i="1" s="1"/>
  <c r="AJ353" i="1"/>
  <c r="AK353" i="1" s="1"/>
  <c r="AL353" i="1" s="1"/>
  <c r="AF354" i="1"/>
  <c r="AJ354" i="1"/>
  <c r="AK354" i="1" s="1"/>
  <c r="AJ355" i="1"/>
  <c r="AK355" i="1" s="1"/>
  <c r="AL355" i="1" s="1"/>
  <c r="AJ356" i="1"/>
  <c r="AK356" i="1" s="1"/>
  <c r="AL356" i="1" s="1"/>
  <c r="AJ357" i="1"/>
  <c r="AK357" i="1" s="1"/>
  <c r="AL357" i="1" s="1"/>
  <c r="AJ358" i="1"/>
  <c r="AK358" i="1" s="1"/>
  <c r="AL358" i="1" s="1"/>
  <c r="AJ359" i="1"/>
  <c r="AK359" i="1" s="1"/>
  <c r="AL359" i="1" s="1"/>
  <c r="AJ360" i="1"/>
  <c r="AK360" i="1" s="1"/>
  <c r="AL360" i="1" s="1"/>
  <c r="AJ361" i="1"/>
  <c r="AK361" i="1" s="1"/>
  <c r="AL361" i="1" s="1"/>
  <c r="AJ362" i="1"/>
  <c r="AK362" i="1" s="1"/>
  <c r="AL362" i="1" s="1"/>
  <c r="AJ363" i="1"/>
  <c r="AK363" i="1" s="1"/>
  <c r="AL363" i="1" s="1"/>
  <c r="AF364" i="1"/>
  <c r="AJ364" i="1"/>
  <c r="AK364" i="1" s="1"/>
  <c r="AJ365" i="1"/>
  <c r="AK365" i="1" s="1"/>
  <c r="AL365" i="1" s="1"/>
  <c r="AJ366" i="1"/>
  <c r="AK366" i="1" s="1"/>
  <c r="AL366" i="1" s="1"/>
  <c r="AJ367" i="1"/>
  <c r="AK367" i="1" s="1"/>
  <c r="AL367" i="1" s="1"/>
  <c r="AJ368" i="1"/>
  <c r="AK368" i="1" s="1"/>
  <c r="AL368" i="1" s="1"/>
  <c r="AJ369" i="1"/>
  <c r="AK369" i="1" s="1"/>
  <c r="AL369" i="1" s="1"/>
  <c r="AJ370" i="1"/>
  <c r="AK370" i="1" s="1"/>
  <c r="AL370" i="1" s="1"/>
  <c r="AJ371" i="1"/>
  <c r="AK371" i="1" s="1"/>
  <c r="AJ372" i="1"/>
  <c r="AK372" i="1" s="1"/>
  <c r="AL372" i="1" s="1"/>
  <c r="AJ373" i="1"/>
  <c r="AK373" i="1" s="1"/>
  <c r="AL373" i="1" s="1"/>
  <c r="AJ374" i="1"/>
  <c r="AK374" i="1" s="1"/>
  <c r="AL374" i="1" s="1"/>
  <c r="AJ375" i="1"/>
  <c r="AK375" i="1" s="1"/>
  <c r="AL375" i="1" s="1"/>
  <c r="AF376" i="1"/>
  <c r="AJ376" i="1"/>
  <c r="AK376" i="1" s="1"/>
  <c r="AJ377" i="1"/>
  <c r="AK377" i="1" s="1"/>
  <c r="AL377" i="1" s="1"/>
  <c r="AJ378" i="1"/>
  <c r="AK378" i="1" s="1"/>
  <c r="AL378" i="1" s="1"/>
  <c r="AJ379" i="1"/>
  <c r="AK379" i="1" s="1"/>
  <c r="AL379" i="1" s="1"/>
  <c r="AF380" i="1"/>
  <c r="AJ380" i="1"/>
  <c r="AK380" i="1" s="1"/>
  <c r="AJ381" i="1"/>
  <c r="AK381" i="1" s="1"/>
  <c r="AL381" i="1" s="1"/>
  <c r="AJ382" i="1"/>
  <c r="AK382" i="1" s="1"/>
  <c r="AL382" i="1" s="1"/>
  <c r="AJ383" i="1"/>
  <c r="AK383" i="1" s="1"/>
  <c r="AL383" i="1" s="1"/>
  <c r="AJ384" i="1"/>
  <c r="AK384" i="1" s="1"/>
  <c r="AL384" i="1" s="1"/>
  <c r="AJ385" i="1"/>
  <c r="AK385" i="1" s="1"/>
  <c r="AL385" i="1" s="1"/>
  <c r="AJ386" i="1"/>
  <c r="AK386" i="1" s="1"/>
  <c r="AL386" i="1" s="1"/>
  <c r="AJ387" i="1"/>
  <c r="AK387" i="1" s="1"/>
  <c r="AL387" i="1" s="1"/>
  <c r="AJ388" i="1"/>
  <c r="AK388" i="1" s="1"/>
  <c r="AL388" i="1" s="1"/>
  <c r="AJ389" i="1"/>
  <c r="AK389" i="1" s="1"/>
  <c r="AL389" i="1" s="1"/>
  <c r="AF390" i="1"/>
  <c r="AJ390" i="1"/>
  <c r="AK390" i="1" s="1"/>
  <c r="AJ391" i="1"/>
  <c r="AK391" i="1" s="1"/>
  <c r="AL391" i="1" s="1"/>
  <c r="AJ392" i="1"/>
  <c r="AK392" i="1" s="1"/>
  <c r="AL392" i="1" s="1"/>
  <c r="AJ393" i="1"/>
  <c r="AK393" i="1" s="1"/>
  <c r="AL393" i="1" s="1"/>
  <c r="AJ394" i="1"/>
  <c r="AK394" i="1" s="1"/>
  <c r="AL394" i="1" s="1"/>
  <c r="AJ395" i="1"/>
  <c r="AK395" i="1" s="1"/>
  <c r="AL395" i="1" s="1"/>
  <c r="AJ396" i="1"/>
  <c r="AK396" i="1" s="1"/>
  <c r="AL396" i="1" s="1"/>
  <c r="AJ397" i="1"/>
  <c r="AK397" i="1" s="1"/>
  <c r="AL397" i="1" s="1"/>
  <c r="AJ398" i="1"/>
  <c r="AK398" i="1" s="1"/>
  <c r="AL398" i="1" s="1"/>
  <c r="AJ399" i="1"/>
  <c r="AK399" i="1" s="1"/>
  <c r="AL399" i="1" s="1"/>
  <c r="AF400" i="1"/>
  <c r="AJ400" i="1"/>
  <c r="AK400" i="1" s="1"/>
  <c r="AJ401" i="1"/>
  <c r="AK401" i="1" s="1"/>
  <c r="AL401" i="1" s="1"/>
  <c r="AJ402" i="1"/>
  <c r="AK402" i="1" s="1"/>
  <c r="AL402" i="1" s="1"/>
  <c r="AJ403" i="1"/>
  <c r="AK403" i="1" s="1"/>
  <c r="AL403" i="1" s="1"/>
  <c r="AJ404" i="1"/>
  <c r="AK404" i="1" s="1"/>
  <c r="AL404" i="1" s="1"/>
  <c r="AJ405" i="1"/>
  <c r="AK405" i="1" s="1"/>
  <c r="AL405" i="1" s="1"/>
  <c r="AJ406" i="1"/>
  <c r="AK406" i="1" s="1"/>
  <c r="AL406" i="1" s="1"/>
  <c r="AF407" i="1"/>
  <c r="AJ407" i="1"/>
  <c r="AK407" i="1" s="1"/>
  <c r="AJ408" i="1"/>
  <c r="AK408" i="1" s="1"/>
  <c r="AL408" i="1" s="1"/>
  <c r="AJ409" i="1"/>
  <c r="AK409" i="1" s="1"/>
  <c r="AL409" i="1" s="1"/>
  <c r="AJ410" i="1"/>
  <c r="AK410" i="1" s="1"/>
  <c r="AL410" i="1" s="1"/>
  <c r="AJ411" i="1"/>
  <c r="AK411" i="1" s="1"/>
  <c r="AL411" i="1" s="1"/>
  <c r="AJ412" i="1"/>
  <c r="AK412" i="1" s="1"/>
  <c r="AL412" i="1" s="1"/>
  <c r="AJ413" i="1"/>
  <c r="AK413" i="1" s="1"/>
  <c r="AL413" i="1" s="1"/>
  <c r="AJ414" i="1"/>
  <c r="AK414" i="1" s="1"/>
  <c r="AL414" i="1" s="1"/>
  <c r="AJ415" i="1"/>
  <c r="AK415" i="1" s="1"/>
  <c r="AL415" i="1" s="1"/>
  <c r="AF416" i="1"/>
  <c r="AJ416" i="1"/>
  <c r="AK416" i="1" s="1"/>
  <c r="AJ417" i="1"/>
  <c r="AK417" i="1" s="1"/>
  <c r="AL417" i="1" s="1"/>
  <c r="AJ418" i="1"/>
  <c r="AK418" i="1" s="1"/>
  <c r="AL418" i="1" s="1"/>
  <c r="AJ419" i="1"/>
  <c r="AK419" i="1" s="1"/>
  <c r="AL419" i="1" s="1"/>
  <c r="AJ420" i="1"/>
  <c r="AK420" i="1" s="1"/>
  <c r="AL420" i="1" s="1"/>
  <c r="AJ421" i="1"/>
  <c r="AK421" i="1" s="1"/>
  <c r="AL421" i="1" s="1"/>
  <c r="AJ422" i="1"/>
  <c r="AK422" i="1" s="1"/>
  <c r="AL422" i="1" s="1"/>
  <c r="AJ423" i="1"/>
  <c r="AK423" i="1" s="1"/>
  <c r="AL423" i="1" s="1"/>
  <c r="AJ424" i="1"/>
  <c r="AK424" i="1" s="1"/>
  <c r="AL424" i="1" s="1"/>
  <c r="AJ425" i="1"/>
  <c r="AK425" i="1" s="1"/>
  <c r="AJ426" i="1"/>
  <c r="AK426" i="1" s="1"/>
  <c r="AL426" i="1" s="1"/>
  <c r="AJ427" i="1"/>
  <c r="AK427" i="1" s="1"/>
  <c r="AL427" i="1" s="1"/>
  <c r="AJ428" i="1"/>
  <c r="AK428" i="1" s="1"/>
  <c r="AL428" i="1" s="1"/>
  <c r="AJ429" i="1"/>
  <c r="AK429" i="1" s="1"/>
  <c r="AL429" i="1" s="1"/>
  <c r="AF430" i="1"/>
  <c r="AJ430" i="1"/>
  <c r="AK430" i="1" s="1"/>
  <c r="AJ431" i="1"/>
  <c r="AK431" i="1" s="1"/>
  <c r="AL431" i="1" s="1"/>
  <c r="AJ432" i="1"/>
  <c r="AK432" i="1" s="1"/>
  <c r="AL432" i="1" s="1"/>
  <c r="AJ433" i="1"/>
  <c r="AK433" i="1" s="1"/>
  <c r="AL433" i="1" s="1"/>
  <c r="AJ434" i="1"/>
  <c r="AK434" i="1" s="1"/>
  <c r="AL434" i="1" s="1"/>
  <c r="AJ435" i="1"/>
  <c r="AK435" i="1" s="1"/>
  <c r="AF436" i="1"/>
  <c r="AJ436" i="1"/>
  <c r="AK436" i="1" s="1"/>
  <c r="AJ437" i="1"/>
  <c r="AK437" i="1" s="1"/>
  <c r="AL437" i="1" s="1"/>
  <c r="AJ438" i="1"/>
  <c r="AK438" i="1" s="1"/>
  <c r="AL438" i="1" s="1"/>
  <c r="AJ439" i="1"/>
  <c r="AK439" i="1" s="1"/>
  <c r="AL439" i="1" s="1"/>
  <c r="AJ440" i="1"/>
  <c r="AK440" i="1" s="1"/>
  <c r="AL440" i="1" s="1"/>
  <c r="AJ441" i="1"/>
  <c r="AK441" i="1" s="1"/>
  <c r="AL441" i="1" s="1"/>
  <c r="AJ442" i="1"/>
  <c r="AK442" i="1" s="1"/>
  <c r="AL442" i="1" s="1"/>
  <c r="AJ443" i="1"/>
  <c r="AK443" i="1" s="1"/>
  <c r="AL443" i="1" s="1"/>
  <c r="AF444" i="1"/>
  <c r="AJ444" i="1"/>
  <c r="AK444" i="1" s="1"/>
  <c r="AJ445" i="1"/>
  <c r="AK445" i="1" s="1"/>
  <c r="AL445" i="1" s="1"/>
  <c r="AJ446" i="1"/>
  <c r="AK446" i="1" s="1"/>
  <c r="AL446" i="1" s="1"/>
  <c r="AJ447" i="1"/>
  <c r="AK447" i="1" s="1"/>
  <c r="AL447" i="1" s="1"/>
  <c r="AJ448" i="1"/>
  <c r="AK448" i="1" s="1"/>
  <c r="AL448" i="1" s="1"/>
  <c r="AJ449" i="1"/>
  <c r="AK449" i="1" s="1"/>
  <c r="AL449" i="1" s="1"/>
  <c r="AJ450" i="1"/>
  <c r="AK450" i="1" s="1"/>
  <c r="AL450" i="1" s="1"/>
  <c r="AF451" i="1"/>
  <c r="AJ451" i="1"/>
  <c r="AK451" i="1" s="1"/>
  <c r="AJ452" i="1"/>
  <c r="AK452" i="1" s="1"/>
  <c r="AL452" i="1" s="1"/>
  <c r="AJ453" i="1"/>
  <c r="AK453" i="1" s="1"/>
  <c r="AL453" i="1" s="1"/>
  <c r="AJ454" i="1"/>
  <c r="AK454" i="1" s="1"/>
  <c r="AL454" i="1" s="1"/>
  <c r="AJ455" i="1"/>
  <c r="AK455" i="1" s="1"/>
  <c r="AL455" i="1" s="1"/>
  <c r="AJ456" i="1"/>
  <c r="AK456" i="1" s="1"/>
  <c r="AL456" i="1" s="1"/>
  <c r="AJ457" i="1"/>
  <c r="AK457" i="1" s="1"/>
  <c r="AL457" i="1" s="1"/>
  <c r="AJ458" i="1"/>
  <c r="AK458" i="1" s="1"/>
  <c r="AL458" i="1" s="1"/>
  <c r="AF459" i="1"/>
  <c r="AJ459" i="1"/>
  <c r="AK459" i="1" s="1"/>
  <c r="AJ460" i="1"/>
  <c r="AK460" i="1" s="1"/>
  <c r="AL460" i="1" s="1"/>
  <c r="AJ461" i="1"/>
  <c r="AK461" i="1" s="1"/>
  <c r="AL461" i="1" s="1"/>
  <c r="AJ462" i="1"/>
  <c r="AK462" i="1" s="1"/>
  <c r="AJ463" i="1"/>
  <c r="AK463" i="1" s="1"/>
  <c r="AL463" i="1" s="1"/>
  <c r="AJ464" i="1"/>
  <c r="AK464" i="1" s="1"/>
  <c r="AL464" i="1" s="1"/>
  <c r="AJ465" i="1"/>
  <c r="AK465" i="1" s="1"/>
  <c r="AL465" i="1" s="1"/>
  <c r="AJ466" i="1"/>
  <c r="AK466" i="1" s="1"/>
  <c r="AL466" i="1" s="1"/>
  <c r="AJ467" i="1"/>
  <c r="AK467" i="1" s="1"/>
  <c r="AL467" i="1" s="1"/>
  <c r="AJ468" i="1"/>
  <c r="AK468" i="1" s="1"/>
  <c r="AL468" i="1" s="1"/>
  <c r="AJ469" i="1"/>
  <c r="AK469" i="1" s="1"/>
  <c r="AL469" i="1" s="1"/>
  <c r="AJ470" i="1"/>
  <c r="AK470" i="1" s="1"/>
  <c r="AL470" i="1" s="1"/>
  <c r="AJ471" i="1"/>
  <c r="AK471" i="1" s="1"/>
  <c r="AJ472" i="1"/>
  <c r="AK472" i="1" s="1"/>
  <c r="AL472" i="1" s="1"/>
  <c r="AJ473" i="1"/>
  <c r="AK473" i="1" s="1"/>
  <c r="AL473" i="1" s="1"/>
  <c r="AF474" i="1"/>
  <c r="AJ474" i="1"/>
  <c r="AK474" i="1" s="1"/>
  <c r="AF475" i="1"/>
  <c r="AJ475" i="1"/>
  <c r="AK475" i="1" s="1"/>
  <c r="AF476" i="1"/>
  <c r="AJ476" i="1"/>
  <c r="AK476" i="1" s="1"/>
  <c r="AF477" i="1"/>
  <c r="AJ477" i="1"/>
  <c r="AK477" i="1" s="1"/>
  <c r="AF478" i="1"/>
  <c r="AJ478" i="1"/>
  <c r="AK478" i="1" s="1"/>
  <c r="AF479" i="1"/>
  <c r="AJ479" i="1"/>
  <c r="AK479" i="1" s="1"/>
  <c r="AF480" i="1"/>
  <c r="AJ480" i="1"/>
  <c r="AK480" i="1" s="1"/>
  <c r="AF481" i="1"/>
  <c r="AJ481" i="1"/>
  <c r="AK481" i="1" s="1"/>
  <c r="AF482" i="1"/>
  <c r="AJ482" i="1"/>
  <c r="AK482" i="1" s="1"/>
  <c r="AF483" i="1"/>
  <c r="AJ483" i="1"/>
  <c r="AK483" i="1" s="1"/>
  <c r="AF484" i="1"/>
  <c r="AJ484" i="1"/>
  <c r="AK484" i="1" s="1"/>
  <c r="AF485" i="1"/>
  <c r="AJ485" i="1"/>
  <c r="AK485" i="1" s="1"/>
  <c r="AF486" i="1"/>
  <c r="AJ486" i="1"/>
  <c r="AK486" i="1" s="1"/>
  <c r="AF487" i="1"/>
  <c r="AJ487" i="1"/>
  <c r="AK487" i="1" s="1"/>
  <c r="AF488" i="1"/>
  <c r="AJ488" i="1"/>
  <c r="AK488" i="1" s="1"/>
  <c r="AF489" i="1"/>
  <c r="AJ489" i="1"/>
  <c r="AK489" i="1" s="1"/>
  <c r="AF490" i="1"/>
  <c r="AJ490" i="1"/>
  <c r="AK490" i="1" s="1"/>
  <c r="AJ491" i="1"/>
  <c r="AK491" i="1" s="1"/>
  <c r="AL491" i="1" s="1"/>
  <c r="AJ492" i="1"/>
  <c r="AK492" i="1" s="1"/>
  <c r="AL492" i="1" s="1"/>
  <c r="AJ493" i="1"/>
  <c r="AK493" i="1" s="1"/>
  <c r="AL493" i="1" s="1"/>
  <c r="AJ494" i="1"/>
  <c r="AK494" i="1" s="1"/>
  <c r="AL494" i="1" s="1"/>
  <c r="AF495" i="1"/>
  <c r="AJ495" i="1"/>
  <c r="AK495" i="1" s="1"/>
  <c r="AJ496" i="1"/>
  <c r="AK496" i="1" s="1"/>
  <c r="AL496" i="1" s="1"/>
  <c r="AJ497" i="1"/>
  <c r="AK497" i="1" s="1"/>
  <c r="AL497" i="1" s="1"/>
  <c r="AJ498" i="1"/>
  <c r="AK498" i="1" s="1"/>
  <c r="AL498" i="1" s="1"/>
  <c r="AJ499" i="1"/>
  <c r="AK499" i="1" s="1"/>
  <c r="AL499" i="1" s="1"/>
  <c r="AJ500" i="1"/>
  <c r="AK500" i="1" s="1"/>
  <c r="AL500" i="1" s="1"/>
  <c r="AJ501" i="1"/>
  <c r="AK501" i="1"/>
  <c r="AL501" i="1" s="1"/>
  <c r="AJ502" i="1"/>
  <c r="AK502" i="1" s="1"/>
  <c r="AL502" i="1" s="1"/>
  <c r="AJ503" i="1"/>
  <c r="AK503" i="1" s="1"/>
  <c r="AL503" i="1" s="1"/>
  <c r="AJ504" i="1"/>
  <c r="AK504" i="1" s="1"/>
  <c r="AL504" i="1"/>
  <c r="AF505" i="1"/>
  <c r="AJ505" i="1"/>
  <c r="AK505" i="1" s="1"/>
  <c r="AF506" i="1"/>
  <c r="AJ506" i="1"/>
  <c r="AK506" i="1" s="1"/>
  <c r="AF507" i="1"/>
  <c r="AJ507" i="1"/>
  <c r="AK507" i="1" s="1"/>
  <c r="AF508" i="1"/>
  <c r="AJ508" i="1"/>
  <c r="AK508" i="1" s="1"/>
  <c r="AF509" i="1"/>
  <c r="AJ509" i="1"/>
  <c r="AK509" i="1" s="1"/>
  <c r="AF510" i="1"/>
  <c r="AJ510" i="1"/>
  <c r="AK510" i="1" s="1"/>
  <c r="AF511" i="1"/>
  <c r="AJ511" i="1"/>
  <c r="AK511" i="1" s="1"/>
  <c r="AF512" i="1"/>
  <c r="AJ512" i="1"/>
  <c r="AK512" i="1" s="1"/>
  <c r="AF513" i="1"/>
  <c r="AJ513" i="1"/>
  <c r="AK513" i="1" s="1"/>
  <c r="AF514" i="1"/>
  <c r="AJ514" i="1"/>
  <c r="AK514" i="1" s="1"/>
  <c r="AF515" i="1"/>
  <c r="AJ515" i="1"/>
  <c r="AK515" i="1" s="1"/>
  <c r="AF516" i="1"/>
  <c r="AJ516" i="1"/>
  <c r="AK516" i="1" s="1"/>
  <c r="AF517" i="1"/>
  <c r="AJ517" i="1"/>
  <c r="AK517" i="1" s="1"/>
  <c r="AF518" i="1"/>
  <c r="AJ518" i="1"/>
  <c r="AK518" i="1" s="1"/>
  <c r="AF519" i="1"/>
  <c r="AJ519" i="1"/>
  <c r="AK519" i="1" s="1"/>
  <c r="AF520" i="1"/>
  <c r="AJ520" i="1"/>
  <c r="AK520" i="1" s="1"/>
  <c r="AL520" i="1" s="1"/>
  <c r="AF521" i="1"/>
  <c r="AJ521" i="1"/>
  <c r="AK521" i="1" s="1"/>
  <c r="AF522" i="1"/>
  <c r="AJ522" i="1"/>
  <c r="AK522" i="1" s="1"/>
  <c r="AF523" i="1"/>
  <c r="AJ523" i="1"/>
  <c r="AK523" i="1" s="1"/>
  <c r="AF524" i="1"/>
  <c r="AJ524" i="1"/>
  <c r="AK524" i="1" s="1"/>
  <c r="AF525" i="1"/>
  <c r="AJ525" i="1"/>
  <c r="AK525" i="1" s="1"/>
  <c r="AF526" i="1"/>
  <c r="AJ526" i="1"/>
  <c r="AK526" i="1" s="1"/>
  <c r="AF527" i="1"/>
  <c r="AJ527" i="1"/>
  <c r="AK527" i="1" s="1"/>
  <c r="AF528" i="1"/>
  <c r="AJ528" i="1"/>
  <c r="AK528" i="1" s="1"/>
  <c r="AF529" i="1"/>
  <c r="AJ529" i="1"/>
  <c r="AK529" i="1" s="1"/>
  <c r="AF530" i="1"/>
  <c r="AJ530" i="1"/>
  <c r="AK530" i="1" s="1"/>
  <c r="AF531" i="1"/>
  <c r="AJ531" i="1"/>
  <c r="AK531" i="1" s="1"/>
  <c r="AF532" i="1"/>
  <c r="AJ532" i="1"/>
  <c r="AK532" i="1" s="1"/>
  <c r="AF533" i="1"/>
  <c r="AJ533" i="1"/>
  <c r="AK533" i="1" s="1"/>
  <c r="AF534" i="1"/>
  <c r="AJ534" i="1"/>
  <c r="AK534" i="1" s="1"/>
  <c r="AF535" i="1"/>
  <c r="AJ535" i="1"/>
  <c r="AK535" i="1" s="1"/>
  <c r="AF536" i="1"/>
  <c r="AJ536" i="1"/>
  <c r="AK536" i="1" s="1"/>
  <c r="AL536" i="1" s="1"/>
  <c r="AF537" i="1"/>
  <c r="AJ537" i="1"/>
  <c r="AK537" i="1" s="1"/>
  <c r="AF538" i="1"/>
  <c r="AJ538" i="1"/>
  <c r="AK538" i="1" s="1"/>
  <c r="AF539" i="1"/>
  <c r="AJ539" i="1"/>
  <c r="AK539" i="1" s="1"/>
  <c r="AF540" i="1"/>
  <c r="AJ540" i="1"/>
  <c r="AK540" i="1" s="1"/>
  <c r="AF541" i="1"/>
  <c r="AJ541" i="1"/>
  <c r="AK541" i="1" s="1"/>
  <c r="AF542" i="1"/>
  <c r="AJ542" i="1"/>
  <c r="AK542" i="1" s="1"/>
  <c r="AF543" i="1"/>
  <c r="AJ543" i="1"/>
  <c r="AK543" i="1" s="1"/>
  <c r="AF544" i="1"/>
  <c r="AJ544" i="1"/>
  <c r="AK544" i="1" s="1"/>
  <c r="AF545" i="1"/>
  <c r="AJ545" i="1"/>
  <c r="AK545" i="1" s="1"/>
  <c r="AF546" i="1"/>
  <c r="AJ546" i="1"/>
  <c r="AK546" i="1" s="1"/>
  <c r="AF547" i="1"/>
  <c r="AJ547" i="1"/>
  <c r="AK547" i="1" s="1"/>
  <c r="AF548" i="1"/>
  <c r="AJ548" i="1"/>
  <c r="AK548" i="1" s="1"/>
  <c r="AF549" i="1"/>
  <c r="AJ549" i="1"/>
  <c r="AK549" i="1" s="1"/>
  <c r="AF550" i="1"/>
  <c r="AJ550" i="1"/>
  <c r="AK550" i="1" s="1"/>
  <c r="AF551" i="1"/>
  <c r="AJ551" i="1"/>
  <c r="AK551" i="1" s="1"/>
  <c r="AF552" i="1"/>
  <c r="AJ552" i="1"/>
  <c r="AK552" i="1" s="1"/>
  <c r="AF553" i="1"/>
  <c r="AJ553" i="1"/>
  <c r="AK553" i="1" s="1"/>
  <c r="AF554" i="1"/>
  <c r="AJ554" i="1"/>
  <c r="AK554" i="1" s="1"/>
  <c r="AF555" i="1"/>
  <c r="AJ555" i="1"/>
  <c r="AK555" i="1" s="1"/>
  <c r="AF556" i="1"/>
  <c r="AJ556" i="1"/>
  <c r="AK556" i="1" s="1"/>
  <c r="AF557" i="1"/>
  <c r="AJ557" i="1"/>
  <c r="AK557" i="1" s="1"/>
  <c r="AF558" i="1"/>
  <c r="AJ558" i="1"/>
  <c r="AK558" i="1" s="1"/>
  <c r="AF559" i="1"/>
  <c r="AJ559" i="1"/>
  <c r="AK559" i="1" s="1"/>
  <c r="AF560" i="1"/>
  <c r="AJ560" i="1"/>
  <c r="AK560" i="1" s="1"/>
  <c r="AL560" i="1" s="1"/>
  <c r="AF561" i="1"/>
  <c r="AJ561" i="1"/>
  <c r="AK561" i="1" s="1"/>
  <c r="AF562" i="1"/>
  <c r="AJ562" i="1"/>
  <c r="AK562" i="1" s="1"/>
  <c r="AF563" i="1"/>
  <c r="AJ563" i="1"/>
  <c r="AK563" i="1" s="1"/>
  <c r="AF564" i="1"/>
  <c r="AJ564" i="1"/>
  <c r="AK564" i="1" s="1"/>
  <c r="AF565" i="1"/>
  <c r="AJ565" i="1"/>
  <c r="AK565" i="1" s="1"/>
  <c r="AF566" i="1"/>
  <c r="AJ566" i="1"/>
  <c r="AK566" i="1" s="1"/>
  <c r="AF567" i="1"/>
  <c r="AJ567" i="1"/>
  <c r="AK567" i="1" s="1"/>
  <c r="AF568" i="1"/>
  <c r="AJ568" i="1"/>
  <c r="AK568" i="1" s="1"/>
  <c r="AL568" i="1" s="1"/>
  <c r="AF569" i="1"/>
  <c r="AJ569" i="1"/>
  <c r="AK569" i="1" s="1"/>
  <c r="AJ570" i="1"/>
  <c r="AK570" i="1" s="1"/>
  <c r="AL570" i="1" s="1"/>
  <c r="AJ571" i="1"/>
  <c r="AK571" i="1" s="1"/>
  <c r="AL571" i="1" s="1"/>
  <c r="AJ572" i="1"/>
  <c r="AK572" i="1" s="1"/>
  <c r="AL572" i="1" s="1"/>
  <c r="AF573" i="1"/>
  <c r="AJ573" i="1"/>
  <c r="AK573" i="1" s="1"/>
  <c r="AJ574" i="1"/>
  <c r="AK574" i="1" s="1"/>
  <c r="AL574" i="1" s="1"/>
  <c r="AJ575" i="1"/>
  <c r="AK575" i="1" s="1"/>
  <c r="AL575" i="1" s="1"/>
  <c r="AJ576" i="1"/>
  <c r="AK576" i="1" s="1"/>
  <c r="AL576" i="1" s="1"/>
  <c r="AF577" i="1"/>
  <c r="AJ577" i="1"/>
  <c r="AK577" i="1" s="1"/>
  <c r="AJ578" i="1"/>
  <c r="AK578" i="1" s="1"/>
  <c r="AL578" i="1" s="1"/>
  <c r="AJ579" i="1"/>
  <c r="AK579" i="1" s="1"/>
  <c r="AL579" i="1" s="1"/>
  <c r="AF580" i="1"/>
  <c r="AJ580" i="1"/>
  <c r="AK580" i="1" s="1"/>
  <c r="AJ581" i="1"/>
  <c r="AK581" i="1" s="1"/>
  <c r="AL581" i="1" s="1"/>
  <c r="AJ582" i="1"/>
  <c r="AK582" i="1" s="1"/>
  <c r="AL582" i="1" s="1"/>
  <c r="AF583" i="1"/>
  <c r="AJ583" i="1"/>
  <c r="AK583" i="1" s="1"/>
  <c r="AJ584" i="1"/>
  <c r="AK584" i="1" s="1"/>
  <c r="AL584" i="1" s="1"/>
  <c r="AJ585" i="1"/>
  <c r="AK585" i="1" s="1"/>
  <c r="AL585" i="1" s="1"/>
  <c r="AJ586" i="1"/>
  <c r="AK586" i="1" s="1"/>
  <c r="AL586" i="1" s="1"/>
  <c r="AJ587" i="1"/>
  <c r="AK587" i="1" s="1"/>
  <c r="AL587" i="1" s="1"/>
  <c r="AF588" i="1"/>
  <c r="AJ588" i="1"/>
  <c r="AK588" i="1" s="1"/>
  <c r="AF589" i="1"/>
  <c r="AJ589" i="1"/>
  <c r="AK589" i="1" s="1"/>
  <c r="AF590" i="1"/>
  <c r="AJ590" i="1"/>
  <c r="AK590" i="1" s="1"/>
  <c r="AL590" i="1" s="1"/>
  <c r="AF591" i="1"/>
  <c r="AJ591" i="1"/>
  <c r="AK591" i="1" s="1"/>
  <c r="AF592" i="1"/>
  <c r="AJ592" i="1"/>
  <c r="AK592" i="1"/>
  <c r="AL592" i="1" s="1"/>
  <c r="AF593" i="1"/>
  <c r="AJ593" i="1"/>
  <c r="AK593" i="1"/>
  <c r="AF594" i="1"/>
  <c r="AJ594" i="1"/>
  <c r="AK594" i="1" s="1"/>
  <c r="AF595" i="1"/>
  <c r="AJ595" i="1"/>
  <c r="AK595" i="1"/>
  <c r="AF596" i="1"/>
  <c r="AJ596" i="1"/>
  <c r="AK596" i="1" s="1"/>
  <c r="AF597" i="1"/>
  <c r="AJ597" i="1"/>
  <c r="AK597" i="1" s="1"/>
  <c r="AL597" i="1" s="1"/>
  <c r="AF598" i="1"/>
  <c r="AJ598" i="1"/>
  <c r="AK598" i="1" s="1"/>
  <c r="AF599" i="1"/>
  <c r="AJ599" i="1"/>
  <c r="AK599" i="1" s="1"/>
  <c r="AF600" i="1"/>
  <c r="AJ600" i="1"/>
  <c r="AK600" i="1"/>
  <c r="AF601" i="1"/>
  <c r="AJ601" i="1"/>
  <c r="AK601" i="1" s="1"/>
  <c r="AF602" i="1"/>
  <c r="AJ602" i="1"/>
  <c r="AK602" i="1" s="1"/>
  <c r="AF603" i="1"/>
  <c r="AJ603" i="1"/>
  <c r="AK603" i="1" s="1"/>
  <c r="AF604" i="1"/>
  <c r="AJ604" i="1"/>
  <c r="AK604" i="1" s="1"/>
  <c r="AF605" i="1"/>
  <c r="AJ605" i="1"/>
  <c r="AK605" i="1" s="1"/>
  <c r="AF606" i="1"/>
  <c r="AJ606" i="1"/>
  <c r="AK606" i="1" s="1"/>
  <c r="AL606" i="1" s="1"/>
  <c r="AF607" i="1"/>
  <c r="AJ607" i="1"/>
  <c r="AK607" i="1" s="1"/>
  <c r="AF608" i="1"/>
  <c r="AJ608" i="1"/>
  <c r="AK608" i="1" s="1"/>
  <c r="AL608" i="1" s="1"/>
  <c r="AF609" i="1"/>
  <c r="AJ609" i="1"/>
  <c r="AK609" i="1"/>
  <c r="AF610" i="1"/>
  <c r="AJ610" i="1"/>
  <c r="AK610" i="1" s="1"/>
  <c r="AF611" i="1"/>
  <c r="AJ611" i="1"/>
  <c r="AK611" i="1" s="1"/>
  <c r="AF612" i="1"/>
  <c r="AJ612" i="1"/>
  <c r="AK612" i="1" s="1"/>
  <c r="AF613" i="1"/>
  <c r="AJ613" i="1"/>
  <c r="AK613" i="1" s="1"/>
  <c r="AF614" i="1"/>
  <c r="AJ614" i="1"/>
  <c r="AK614" i="1" s="1"/>
  <c r="AF615" i="1"/>
  <c r="AJ615" i="1"/>
  <c r="AK615" i="1" s="1"/>
  <c r="AF33" i="1"/>
  <c r="AJ33" i="1"/>
  <c r="AK33" i="1" s="1"/>
  <c r="AG33" i="1"/>
  <c r="AH33" i="1" s="1"/>
  <c r="AG287" i="1"/>
  <c r="AH287" i="1" s="1"/>
  <c r="AG288" i="1"/>
  <c r="AH288" i="1" s="1"/>
  <c r="AG289" i="1"/>
  <c r="AH289" i="1" s="1"/>
  <c r="AG300" i="1"/>
  <c r="AH300" i="1" s="1"/>
  <c r="AG311" i="1"/>
  <c r="AH311" i="1" s="1"/>
  <c r="AG312" i="1"/>
  <c r="AH312" i="1" s="1"/>
  <c r="AG313" i="1"/>
  <c r="AH313" i="1" s="1"/>
  <c r="AG314" i="1"/>
  <c r="AH314" i="1" s="1"/>
  <c r="AG315" i="1"/>
  <c r="AH315" i="1" s="1"/>
  <c r="AG316" i="1"/>
  <c r="AH316" i="1" s="1"/>
  <c r="AG317" i="1"/>
  <c r="AH317" i="1" s="1"/>
  <c r="AG318" i="1"/>
  <c r="AH318" i="1" s="1"/>
  <c r="AG325" i="1"/>
  <c r="AH325" i="1" s="1"/>
  <c r="AG328" i="1"/>
  <c r="AG332" i="1"/>
  <c r="AH332" i="1" s="1"/>
  <c r="AG344" i="1"/>
  <c r="AH344" i="1" s="1"/>
  <c r="AG354" i="1"/>
  <c r="AH354" i="1" s="1"/>
  <c r="AG364" i="1"/>
  <c r="AH364" i="1" s="1"/>
  <c r="AG376" i="1"/>
  <c r="AH376" i="1" s="1"/>
  <c r="AG380" i="1"/>
  <c r="AH380" i="1" s="1"/>
  <c r="AG390" i="1"/>
  <c r="AH390" i="1" s="1"/>
  <c r="AG400" i="1"/>
  <c r="AH400" i="1" s="1"/>
  <c r="AG407" i="1"/>
  <c r="AH407" i="1" s="1"/>
  <c r="AG416" i="1"/>
  <c r="AH416" i="1" s="1"/>
  <c r="AG430" i="1"/>
  <c r="AH430" i="1" s="1"/>
  <c r="AG436" i="1"/>
  <c r="AH436" i="1" s="1"/>
  <c r="AG444" i="1"/>
  <c r="AH444" i="1" s="1"/>
  <c r="AG451" i="1"/>
  <c r="AH451" i="1" s="1"/>
  <c r="AG459" i="1"/>
  <c r="AH459" i="1" s="1"/>
  <c r="AG474" i="1"/>
  <c r="AH474" i="1" s="1"/>
  <c r="AG475" i="1"/>
  <c r="AG476" i="1"/>
  <c r="AH476" i="1" s="1"/>
  <c r="AG477" i="1"/>
  <c r="AH477" i="1" s="1"/>
  <c r="AG478" i="1"/>
  <c r="AH478" i="1" s="1"/>
  <c r="AG479" i="1"/>
  <c r="AH479" i="1" s="1"/>
  <c r="AG480" i="1"/>
  <c r="AH480" i="1" s="1"/>
  <c r="AG481" i="1"/>
  <c r="AH481" i="1" s="1"/>
  <c r="AG482" i="1"/>
  <c r="AH482" i="1" s="1"/>
  <c r="AG483" i="1"/>
  <c r="AH483" i="1" s="1"/>
  <c r="AI483" i="1" s="1"/>
  <c r="AG484" i="1"/>
  <c r="AH484" i="1" s="1"/>
  <c r="AG485" i="1"/>
  <c r="AH485" i="1" s="1"/>
  <c r="AG486" i="1"/>
  <c r="AH486" i="1" s="1"/>
  <c r="AG487" i="1"/>
  <c r="AH487" i="1" s="1"/>
  <c r="AG488" i="1"/>
  <c r="AH488" i="1" s="1"/>
  <c r="AG489" i="1"/>
  <c r="AH489" i="1" s="1"/>
  <c r="AG490" i="1"/>
  <c r="AH490" i="1" s="1"/>
  <c r="AG495" i="1"/>
  <c r="AG505" i="1"/>
  <c r="AH505" i="1" s="1"/>
  <c r="AG506" i="1"/>
  <c r="AH506" i="1" s="1"/>
  <c r="AG507" i="1"/>
  <c r="AH507" i="1" s="1"/>
  <c r="AG508" i="1"/>
  <c r="AH508" i="1" s="1"/>
  <c r="AI508" i="1" s="1"/>
  <c r="AG509" i="1"/>
  <c r="AH509" i="1" s="1"/>
  <c r="AG510" i="1"/>
  <c r="AH510" i="1" s="1"/>
  <c r="AG511" i="1"/>
  <c r="AH511" i="1" s="1"/>
  <c r="AG512" i="1"/>
  <c r="AH512" i="1" s="1"/>
  <c r="AI512" i="1" s="1"/>
  <c r="AG513" i="1"/>
  <c r="AH513" i="1" s="1"/>
  <c r="AG514" i="1"/>
  <c r="AH514" i="1" s="1"/>
  <c r="AG515" i="1"/>
  <c r="AH515" i="1" s="1"/>
  <c r="AG516" i="1"/>
  <c r="AH516" i="1" s="1"/>
  <c r="AI516" i="1" s="1"/>
  <c r="AG517" i="1"/>
  <c r="AH517" i="1" s="1"/>
  <c r="AG518" i="1"/>
  <c r="AH518" i="1" s="1"/>
  <c r="AG519" i="1"/>
  <c r="AH519" i="1" s="1"/>
  <c r="AG520" i="1"/>
  <c r="AG521" i="1"/>
  <c r="AH521" i="1" s="1"/>
  <c r="AG522" i="1"/>
  <c r="AH522" i="1" s="1"/>
  <c r="AG523" i="1"/>
  <c r="AH523" i="1" s="1"/>
  <c r="AG524" i="1"/>
  <c r="AH524" i="1" s="1"/>
  <c r="AG525" i="1"/>
  <c r="AH525" i="1" s="1"/>
  <c r="AG526" i="1"/>
  <c r="AH526" i="1" s="1"/>
  <c r="AG527" i="1"/>
  <c r="AH527" i="1" s="1"/>
  <c r="AG528" i="1"/>
  <c r="AG529" i="1"/>
  <c r="AH529" i="1" s="1"/>
  <c r="AG530" i="1"/>
  <c r="AH530" i="1" s="1"/>
  <c r="AG531" i="1"/>
  <c r="AH531" i="1" s="1"/>
  <c r="AG532" i="1"/>
  <c r="AH532" i="1" s="1"/>
  <c r="AI532" i="1" s="1"/>
  <c r="AG533" i="1"/>
  <c r="AH533" i="1" s="1"/>
  <c r="AG534" i="1"/>
  <c r="AH534" i="1" s="1"/>
  <c r="AG535" i="1"/>
  <c r="AH535" i="1" s="1"/>
  <c r="AG536" i="1"/>
  <c r="AH536" i="1" s="1"/>
  <c r="AI536" i="1" s="1"/>
  <c r="AG537" i="1"/>
  <c r="AH537" i="1" s="1"/>
  <c r="AG538" i="1"/>
  <c r="AH538" i="1" s="1"/>
  <c r="AG539" i="1"/>
  <c r="AH539" i="1" s="1"/>
  <c r="AG540" i="1"/>
  <c r="AH540" i="1" s="1"/>
  <c r="AG541" i="1"/>
  <c r="AH541" i="1" s="1"/>
  <c r="AG542" i="1"/>
  <c r="AH542" i="1" s="1"/>
  <c r="AG543" i="1"/>
  <c r="AG544" i="1"/>
  <c r="AG545" i="1"/>
  <c r="AH545" i="1" s="1"/>
  <c r="AG546" i="1"/>
  <c r="AH546" i="1" s="1"/>
  <c r="AG547" i="1"/>
  <c r="AH547" i="1" s="1"/>
  <c r="AG548" i="1"/>
  <c r="AH548" i="1" s="1"/>
  <c r="AI548" i="1" s="1"/>
  <c r="AG549" i="1"/>
  <c r="AH549" i="1" s="1"/>
  <c r="AG550" i="1"/>
  <c r="AH550" i="1" s="1"/>
  <c r="AG551" i="1"/>
  <c r="AH551" i="1" s="1"/>
  <c r="AG552" i="1"/>
  <c r="AH552" i="1" s="1"/>
  <c r="AI552" i="1" s="1"/>
  <c r="AG553" i="1"/>
  <c r="AH553" i="1" s="1"/>
  <c r="AG554" i="1"/>
  <c r="AH554" i="1" s="1"/>
  <c r="AG555" i="1"/>
  <c r="AH555" i="1" s="1"/>
  <c r="AG556" i="1"/>
  <c r="AH556" i="1" s="1"/>
  <c r="AI556" i="1" s="1"/>
  <c r="AG557" i="1"/>
  <c r="AH557" i="1" s="1"/>
  <c r="AG558" i="1"/>
  <c r="AH558" i="1" s="1"/>
  <c r="AG559" i="1"/>
  <c r="AH559" i="1" s="1"/>
  <c r="AG560" i="1"/>
  <c r="AH560" i="1" s="1"/>
  <c r="AI560" i="1" s="1"/>
  <c r="AG561" i="1"/>
  <c r="AH561" i="1" s="1"/>
  <c r="AG562" i="1"/>
  <c r="AH562" i="1" s="1"/>
  <c r="AG563" i="1"/>
  <c r="AH563" i="1" s="1"/>
  <c r="AG564" i="1"/>
  <c r="AH564" i="1" s="1"/>
  <c r="AI564" i="1" s="1"/>
  <c r="AG565" i="1"/>
  <c r="AH565" i="1" s="1"/>
  <c r="AG566" i="1"/>
  <c r="AG567" i="1"/>
  <c r="AH567" i="1" s="1"/>
  <c r="AG568" i="1"/>
  <c r="AH568" i="1" s="1"/>
  <c r="AI568" i="1" s="1"/>
  <c r="AG569" i="1"/>
  <c r="AH569" i="1" s="1"/>
  <c r="AG573" i="1"/>
  <c r="AH573" i="1" s="1"/>
  <c r="AG577" i="1"/>
  <c r="AH577" i="1" s="1"/>
  <c r="AG580" i="1"/>
  <c r="AH580" i="1" s="1"/>
  <c r="AG583" i="1"/>
  <c r="AH583" i="1" s="1"/>
  <c r="AG588" i="1"/>
  <c r="AH588" i="1" s="1"/>
  <c r="AI588" i="1" s="1"/>
  <c r="AG589" i="1"/>
  <c r="AH589" i="1" s="1"/>
  <c r="AG590" i="1"/>
  <c r="AG591" i="1"/>
  <c r="AH591" i="1" s="1"/>
  <c r="AG592" i="1"/>
  <c r="AG593" i="1"/>
  <c r="AH593" i="1" s="1"/>
  <c r="AG594" i="1"/>
  <c r="AH594" i="1" s="1"/>
  <c r="AG595" i="1"/>
  <c r="AH595" i="1" s="1"/>
  <c r="AG596" i="1"/>
  <c r="AH596" i="1" s="1"/>
  <c r="AG597" i="1"/>
  <c r="AH597" i="1" s="1"/>
  <c r="AG598" i="1"/>
  <c r="AH598" i="1" s="1"/>
  <c r="AG599" i="1"/>
  <c r="AH599" i="1" s="1"/>
  <c r="AG600" i="1"/>
  <c r="AG601" i="1"/>
  <c r="AH601" i="1" s="1"/>
  <c r="AG602" i="1"/>
  <c r="AH602" i="1" s="1"/>
  <c r="AG603" i="1"/>
  <c r="AH603" i="1" s="1"/>
  <c r="AG604" i="1"/>
  <c r="AG605" i="1"/>
  <c r="AH605" i="1" s="1"/>
  <c r="AG606" i="1"/>
  <c r="AG607" i="1"/>
  <c r="AH607" i="1" s="1"/>
  <c r="AG608" i="1"/>
  <c r="AH608" i="1" s="1"/>
  <c r="AI608" i="1" s="1"/>
  <c r="AG609" i="1"/>
  <c r="AH609" i="1" s="1"/>
  <c r="AG610" i="1"/>
  <c r="AH610" i="1" s="1"/>
  <c r="AG611" i="1"/>
  <c r="AH611" i="1" s="1"/>
  <c r="AG612" i="1"/>
  <c r="AG613" i="1"/>
  <c r="AH613" i="1" s="1"/>
  <c r="AG614" i="1"/>
  <c r="AH614" i="1" s="1"/>
  <c r="AG615" i="1"/>
  <c r="AH615" i="1" s="1"/>
  <c r="AG37" i="1"/>
  <c r="AH37" i="1" s="1"/>
  <c r="AG38" i="1"/>
  <c r="AH38" i="1" s="1"/>
  <c r="AG39" i="1"/>
  <c r="AH39" i="1" s="1"/>
  <c r="AG40" i="1"/>
  <c r="AH40" i="1" s="1"/>
  <c r="AI40" i="1" s="1"/>
  <c r="AG41" i="1"/>
  <c r="AH41" i="1" s="1"/>
  <c r="AG42" i="1"/>
  <c r="AH42" i="1" s="1"/>
  <c r="AG46" i="1"/>
  <c r="AH46" i="1" s="1"/>
  <c r="AG47" i="1"/>
  <c r="AH47" i="1" s="1"/>
  <c r="AG48" i="1"/>
  <c r="AH48" i="1" s="1"/>
  <c r="AG49" i="1"/>
  <c r="AH49" i="1" s="1"/>
  <c r="AG50" i="1"/>
  <c r="AH50" i="1" s="1"/>
  <c r="AG60" i="1"/>
  <c r="AH60" i="1" s="1"/>
  <c r="AG61" i="1"/>
  <c r="AH61" i="1" s="1"/>
  <c r="AG62" i="1"/>
  <c r="AH62" i="1" s="1"/>
  <c r="AG63" i="1"/>
  <c r="AH63" i="1" s="1"/>
  <c r="AG64" i="1"/>
  <c r="AH64" i="1" s="1"/>
  <c r="AG65" i="1"/>
  <c r="AG66" i="1"/>
  <c r="AG67" i="1"/>
  <c r="AH67" i="1" s="1"/>
  <c r="AG68" i="1"/>
  <c r="AH68" i="1" s="1"/>
  <c r="AG69" i="1"/>
  <c r="AH69" i="1" s="1"/>
  <c r="AG70" i="1"/>
  <c r="AH70" i="1" s="1"/>
  <c r="AG71" i="1"/>
  <c r="AH71" i="1" s="1"/>
  <c r="AG72" i="1"/>
  <c r="AH72" i="1" s="1"/>
  <c r="AG73" i="1"/>
  <c r="AH73" i="1" s="1"/>
  <c r="AG74" i="1"/>
  <c r="AH74" i="1" s="1"/>
  <c r="AI74" i="1" s="1"/>
  <c r="AG75" i="1"/>
  <c r="AH75" i="1" s="1"/>
  <c r="AI75" i="1" s="1"/>
  <c r="AG76" i="1"/>
  <c r="AH76" i="1" s="1"/>
  <c r="AG77" i="1"/>
  <c r="AH77" i="1" s="1"/>
  <c r="AG78" i="1"/>
  <c r="AH78" i="1" s="1"/>
  <c r="AG79" i="1"/>
  <c r="AH79" i="1" s="1"/>
  <c r="AI79" i="1" s="1"/>
  <c r="AG80" i="1"/>
  <c r="AH80" i="1" s="1"/>
  <c r="AG81" i="1"/>
  <c r="AH81" i="1" s="1"/>
  <c r="AG82" i="1"/>
  <c r="AH82" i="1" s="1"/>
  <c r="AG83" i="1"/>
  <c r="AH83" i="1" s="1"/>
  <c r="AI83" i="1" s="1"/>
  <c r="AG88" i="1"/>
  <c r="AH88" i="1" s="1"/>
  <c r="AG89" i="1"/>
  <c r="AH89" i="1" s="1"/>
  <c r="AG90" i="1"/>
  <c r="AH90" i="1" s="1"/>
  <c r="AG91" i="1"/>
  <c r="AH91" i="1" s="1"/>
  <c r="AI91" i="1" s="1"/>
  <c r="AG92" i="1"/>
  <c r="AG93" i="1"/>
  <c r="AH93" i="1" s="1"/>
  <c r="AG94" i="1"/>
  <c r="AH94" i="1" s="1"/>
  <c r="AG95" i="1"/>
  <c r="AH95" i="1" s="1"/>
  <c r="AG96" i="1"/>
  <c r="AH96" i="1" s="1"/>
  <c r="AG97" i="1"/>
  <c r="AH97" i="1" s="1"/>
  <c r="AI97" i="1" s="1"/>
  <c r="AG98" i="1"/>
  <c r="AH98" i="1" s="1"/>
  <c r="AG99" i="1"/>
  <c r="AH99" i="1" s="1"/>
  <c r="AG100" i="1"/>
  <c r="AH100" i="1" s="1"/>
  <c r="AG101" i="1"/>
  <c r="AH101" i="1" s="1"/>
  <c r="AG102" i="1"/>
  <c r="AH102" i="1" s="1"/>
  <c r="AG103" i="1"/>
  <c r="AH103" i="1" s="1"/>
  <c r="AG104" i="1"/>
  <c r="AH104" i="1" s="1"/>
  <c r="AG105" i="1"/>
  <c r="AH105" i="1" s="1"/>
  <c r="AG106" i="1"/>
  <c r="AH106" i="1" s="1"/>
  <c r="AG107" i="1"/>
  <c r="AH107" i="1" s="1"/>
  <c r="AI107" i="1" s="1"/>
  <c r="AG108" i="1"/>
  <c r="AH108" i="1" s="1"/>
  <c r="AG109" i="1"/>
  <c r="AH109" i="1" s="1"/>
  <c r="AG110" i="1"/>
  <c r="AG111" i="1"/>
  <c r="AH111" i="1" s="1"/>
  <c r="AG112" i="1"/>
  <c r="AH112" i="1" s="1"/>
  <c r="AG113" i="1"/>
  <c r="AH113" i="1" s="1"/>
  <c r="AG114" i="1"/>
  <c r="AH114" i="1" s="1"/>
  <c r="AG115" i="1"/>
  <c r="AH115" i="1" s="1"/>
  <c r="AG116" i="1"/>
  <c r="AH116" i="1" s="1"/>
  <c r="AG117" i="1"/>
  <c r="AH117" i="1" s="1"/>
  <c r="AG118" i="1"/>
  <c r="AH118" i="1" s="1"/>
  <c r="AG119" i="1"/>
  <c r="AH119" i="1" s="1"/>
  <c r="AG120" i="1"/>
  <c r="AH120" i="1" s="1"/>
  <c r="AG121" i="1"/>
  <c r="AH121" i="1" s="1"/>
  <c r="AG122" i="1"/>
  <c r="AH122" i="1" s="1"/>
  <c r="AG123" i="1"/>
  <c r="AH123" i="1" s="1"/>
  <c r="AG124" i="1"/>
  <c r="AH124" i="1" s="1"/>
  <c r="AG125" i="1"/>
  <c r="AH125" i="1" s="1"/>
  <c r="AG128" i="1"/>
  <c r="AH128" i="1" s="1"/>
  <c r="AG129" i="1"/>
  <c r="AH129" i="1" s="1"/>
  <c r="AG132" i="1"/>
  <c r="AH132" i="1" s="1"/>
  <c r="AG133" i="1"/>
  <c r="AG134" i="1"/>
  <c r="AH134" i="1" s="1"/>
  <c r="AG137" i="1"/>
  <c r="AH137" i="1" s="1"/>
  <c r="AG140" i="1"/>
  <c r="AH140" i="1" s="1"/>
  <c r="AI140" i="1" s="1"/>
  <c r="AG141" i="1"/>
  <c r="AH141" i="1" s="1"/>
  <c r="AG142" i="1"/>
  <c r="AH142" i="1" s="1"/>
  <c r="AG143" i="1"/>
  <c r="AH143" i="1" s="1"/>
  <c r="AG146" i="1"/>
  <c r="AH146" i="1" s="1"/>
  <c r="AG149" i="1"/>
  <c r="AH149" i="1" s="1"/>
  <c r="AG152" i="1"/>
  <c r="AH152" i="1" s="1"/>
  <c r="AG153" i="1"/>
  <c r="AH153" i="1" s="1"/>
  <c r="AG155" i="1"/>
  <c r="AH155" i="1" s="1"/>
  <c r="AI155" i="1" s="1"/>
  <c r="AG157" i="1"/>
  <c r="AG160" i="1"/>
  <c r="AH160" i="1" s="1"/>
  <c r="AI160" i="1" s="1"/>
  <c r="AG163" i="1"/>
  <c r="AH163" i="1" s="1"/>
  <c r="AG164" i="1"/>
  <c r="AH164" i="1" s="1"/>
  <c r="AI164" i="1" s="1"/>
  <c r="AG165" i="1"/>
  <c r="AH165" i="1" s="1"/>
  <c r="AG166" i="1"/>
  <c r="AH166" i="1" s="1"/>
  <c r="AG167" i="1"/>
  <c r="AG168" i="1"/>
  <c r="AH168" i="1" s="1"/>
  <c r="AG176" i="1"/>
  <c r="AG180" i="1"/>
  <c r="AH180" i="1" s="1"/>
  <c r="AG181" i="1"/>
  <c r="AG182" i="1"/>
  <c r="AH182" i="1" s="1"/>
  <c r="AG183" i="1"/>
  <c r="AH183" i="1" s="1"/>
  <c r="AG184" i="1"/>
  <c r="AH184" i="1" s="1"/>
  <c r="AG185" i="1"/>
  <c r="AH185" i="1" s="1"/>
  <c r="AG186" i="1"/>
  <c r="AG187" i="1"/>
  <c r="AH187" i="1" s="1"/>
  <c r="AG191" i="1"/>
  <c r="AH191" i="1" s="1"/>
  <c r="AG192" i="1"/>
  <c r="AG193" i="1"/>
  <c r="AH193" i="1" s="1"/>
  <c r="AG195" i="1"/>
  <c r="AH195" i="1" s="1"/>
  <c r="AG196" i="1"/>
  <c r="AH196" i="1" s="1"/>
  <c r="AI196" i="1" s="1"/>
  <c r="AG197" i="1"/>
  <c r="AG198" i="1"/>
  <c r="AH198" i="1" s="1"/>
  <c r="AG202" i="1"/>
  <c r="AH202" i="1" s="1"/>
  <c r="AG204" i="1"/>
  <c r="AH204" i="1" s="1"/>
  <c r="AG205" i="1"/>
  <c r="AH205" i="1" s="1"/>
  <c r="AG206" i="1"/>
  <c r="AH206" i="1" s="1"/>
  <c r="AG207" i="1"/>
  <c r="AG208" i="1"/>
  <c r="AH208" i="1" s="1"/>
  <c r="AG209" i="1"/>
  <c r="AG210" i="1"/>
  <c r="AG211" i="1"/>
  <c r="AH211" i="1" s="1"/>
  <c r="AG212" i="1"/>
  <c r="AH212" i="1" s="1"/>
  <c r="AG213" i="1"/>
  <c r="AH213" i="1" s="1"/>
  <c r="AG214" i="1"/>
  <c r="AH214" i="1" s="1"/>
  <c r="AG216" i="1"/>
  <c r="AH216" i="1" s="1"/>
  <c r="AG218" i="1"/>
  <c r="AH218" i="1" s="1"/>
  <c r="AI218" i="1" s="1"/>
  <c r="AG220" i="1"/>
  <c r="AG222" i="1"/>
  <c r="AH222" i="1" s="1"/>
  <c r="AG223" i="1"/>
  <c r="AH223" i="1" s="1"/>
  <c r="AI223" i="1" s="1"/>
  <c r="AG225" i="1"/>
  <c r="AH225" i="1" s="1"/>
  <c r="AG227" i="1"/>
  <c r="AG228" i="1"/>
  <c r="AH228" i="1" s="1"/>
  <c r="AG229" i="1"/>
  <c r="AH229" i="1" s="1"/>
  <c r="AG232" i="1"/>
  <c r="AH232" i="1" s="1"/>
  <c r="AI232" i="1" s="1"/>
  <c r="AG233" i="1"/>
  <c r="AG235" i="1"/>
  <c r="AG237" i="1"/>
  <c r="AH237" i="1" s="1"/>
  <c r="AG238" i="1"/>
  <c r="AH238" i="1" s="1"/>
  <c r="AI238" i="1" s="1"/>
  <c r="AG240" i="1"/>
  <c r="AH240" i="1" s="1"/>
  <c r="AG243" i="1"/>
  <c r="AH243" i="1" s="1"/>
  <c r="AG244" i="1"/>
  <c r="AH244" i="1" s="1"/>
  <c r="AG245" i="1"/>
  <c r="AH245" i="1" s="1"/>
  <c r="AG246" i="1"/>
  <c r="AH246" i="1" s="1"/>
  <c r="AG247" i="1"/>
  <c r="AH247" i="1" s="1"/>
  <c r="AG248" i="1"/>
  <c r="AH248" i="1" s="1"/>
  <c r="AG249" i="1"/>
  <c r="AH249" i="1" s="1"/>
  <c r="AI249" i="1" s="1"/>
  <c r="AG250" i="1"/>
  <c r="AH250" i="1" s="1"/>
  <c r="AG251" i="1"/>
  <c r="AH251" i="1" s="1"/>
  <c r="AG252" i="1"/>
  <c r="AH252" i="1" s="1"/>
  <c r="AG253" i="1"/>
  <c r="AH253" i="1" s="1"/>
  <c r="AI253" i="1" s="1"/>
  <c r="AG254" i="1"/>
  <c r="AH254" i="1" s="1"/>
  <c r="AG255" i="1"/>
  <c r="AH255" i="1" s="1"/>
  <c r="AG256" i="1"/>
  <c r="AH256" i="1" s="1"/>
  <c r="AG257" i="1"/>
  <c r="AH257" i="1" s="1"/>
  <c r="AI257" i="1" s="1"/>
  <c r="AG258" i="1"/>
  <c r="AH258" i="1" s="1"/>
  <c r="AG259" i="1"/>
  <c r="AH259" i="1" s="1"/>
  <c r="AG260" i="1"/>
  <c r="AH260" i="1" s="1"/>
  <c r="AG261" i="1"/>
  <c r="AH261" i="1" s="1"/>
  <c r="AG262" i="1"/>
  <c r="AG263" i="1"/>
  <c r="AH263" i="1" s="1"/>
  <c r="AG264" i="1"/>
  <c r="AH264" i="1" s="1"/>
  <c r="AG265" i="1"/>
  <c r="AH265" i="1" s="1"/>
  <c r="AI265" i="1" s="1"/>
  <c r="AG266" i="1"/>
  <c r="AH266" i="1" s="1"/>
  <c r="AG267" i="1"/>
  <c r="AH267" i="1" s="1"/>
  <c r="AG268" i="1"/>
  <c r="AH268" i="1" s="1"/>
  <c r="AG269" i="1"/>
  <c r="AG270" i="1"/>
  <c r="AH270" i="1" s="1"/>
  <c r="AG271" i="1"/>
  <c r="AH271" i="1" s="1"/>
  <c r="AG272" i="1"/>
  <c r="AH272" i="1" s="1"/>
  <c r="AG273" i="1"/>
  <c r="AH273" i="1" s="1"/>
  <c r="AI273" i="1" s="1"/>
  <c r="AG280" i="1"/>
  <c r="AH280" i="1" s="1"/>
  <c r="AG34" i="1"/>
  <c r="AH34" i="1" s="1"/>
  <c r="AG35" i="1"/>
  <c r="AH35" i="1" s="1"/>
  <c r="AG36" i="1"/>
  <c r="AH36" i="1" s="1"/>
  <c r="AI36" i="1" s="1"/>
  <c r="AH65" i="1"/>
  <c r="AH66" i="1"/>
  <c r="AH92" i="1"/>
  <c r="AI92" i="1" s="1"/>
  <c r="AH110" i="1"/>
  <c r="AI110" i="1" s="1"/>
  <c r="AH133" i="1"/>
  <c r="AH157" i="1"/>
  <c r="AH167" i="1"/>
  <c r="AI167" i="1" s="1"/>
  <c r="AH176" i="1"/>
  <c r="AH181" i="1"/>
  <c r="AI181" i="1" s="1"/>
  <c r="AH186" i="1"/>
  <c r="AH192" i="1"/>
  <c r="AH197" i="1"/>
  <c r="AH207" i="1"/>
  <c r="AH209" i="1"/>
  <c r="AH210" i="1"/>
  <c r="AH220" i="1"/>
  <c r="AH227" i="1"/>
  <c r="AH233" i="1"/>
  <c r="AH235" i="1"/>
  <c r="AH262" i="1"/>
  <c r="AH269" i="1"/>
  <c r="AI269" i="1" s="1"/>
  <c r="AH328" i="1"/>
  <c r="AH475" i="1"/>
  <c r="AI475" i="1" s="1"/>
  <c r="AH495" i="1"/>
  <c r="AI495" i="1" s="1"/>
  <c r="AH520" i="1"/>
  <c r="AI520" i="1" s="1"/>
  <c r="AH528" i="1"/>
  <c r="AH543" i="1"/>
  <c r="AH544" i="1"/>
  <c r="AH566" i="1"/>
  <c r="AH590" i="1"/>
  <c r="AI590" i="1" s="1"/>
  <c r="AH592" i="1"/>
  <c r="AI592" i="1" s="1"/>
  <c r="AH600" i="1"/>
  <c r="AI600" i="1" s="1"/>
  <c r="AH604" i="1"/>
  <c r="AH606" i="1"/>
  <c r="AH612" i="1"/>
  <c r="L17" i="3"/>
  <c r="L18" i="3" s="1"/>
  <c r="F17" i="3"/>
  <c r="F18" i="3"/>
  <c r="B17" i="3"/>
  <c r="B18" i="3" s="1"/>
  <c r="G11" i="3"/>
  <c r="G12" i="3"/>
  <c r="F9" i="3"/>
  <c r="F11" i="3" s="1"/>
  <c r="F12" i="3" s="1"/>
  <c r="B11" i="3"/>
  <c r="B12" i="3" s="1"/>
  <c r="C2" i="3"/>
  <c r="C4" i="3" s="1"/>
  <c r="C5" i="3" s="1"/>
  <c r="L4" i="3"/>
  <c r="L5" i="3" s="1"/>
  <c r="F4" i="3"/>
  <c r="F5" i="3" s="1"/>
  <c r="B2" i="3"/>
  <c r="B3" i="3" s="1"/>
  <c r="A4" i="3"/>
  <c r="K16" i="3"/>
  <c r="E16" i="3"/>
  <c r="A16" i="3"/>
  <c r="A17" i="3"/>
  <c r="K10" i="3"/>
  <c r="K11" i="3" s="1"/>
  <c r="E10" i="3"/>
  <c r="E11" i="3"/>
  <c r="A10" i="3"/>
  <c r="K3" i="3"/>
  <c r="K4" i="3" s="1"/>
  <c r="E3" i="3"/>
  <c r="E4" i="3"/>
  <c r="AE137" i="1"/>
  <c r="AC137" i="1"/>
  <c r="AD137" i="1" s="1"/>
  <c r="AA137" i="1"/>
  <c r="Z49" i="1"/>
  <c r="Z50" i="1"/>
  <c r="Z261" i="1"/>
  <c r="Z262" i="1"/>
  <c r="Z263" i="1"/>
  <c r="Z264" i="1"/>
  <c r="Z265" i="1"/>
  <c r="Z266" i="1"/>
  <c r="Z267" i="1"/>
  <c r="Z268" i="1"/>
  <c r="Z269" i="1"/>
  <c r="Z270" i="1"/>
  <c r="Z271" i="1"/>
  <c r="Z272" i="1"/>
  <c r="Z273" i="1"/>
  <c r="Z280" i="1"/>
  <c r="Z287" i="1"/>
  <c r="Z288" i="1"/>
  <c r="Z311" i="1"/>
  <c r="Z312" i="1"/>
  <c r="Z313" i="1"/>
  <c r="Z314" i="1"/>
  <c r="Z315" i="1"/>
  <c r="Z316" i="1"/>
  <c r="Z317" i="1"/>
  <c r="Z318" i="1"/>
  <c r="Z325" i="1"/>
  <c r="Z328" i="1"/>
  <c r="Z332" i="1"/>
  <c r="Z344" i="1"/>
  <c r="Z354" i="1"/>
  <c r="Z364" i="1"/>
  <c r="Z376" i="1"/>
  <c r="Z380" i="1"/>
  <c r="Z390" i="1"/>
  <c r="Z400" i="1"/>
  <c r="Z407" i="1"/>
  <c r="Z416" i="1"/>
  <c r="Z430" i="1"/>
  <c r="Z436" i="1"/>
  <c r="Z444" i="1"/>
  <c r="Z451" i="1"/>
  <c r="Z459" i="1"/>
  <c r="Z474" i="1"/>
  <c r="Z475" i="1"/>
  <c r="Z476" i="1"/>
  <c r="Z477" i="1"/>
  <c r="Z478" i="1"/>
  <c r="Z479" i="1"/>
  <c r="Z480" i="1"/>
  <c r="Z481" i="1"/>
  <c r="Z482" i="1"/>
  <c r="Z483" i="1"/>
  <c r="Z484" i="1"/>
  <c r="Z485" i="1"/>
  <c r="Z486" i="1"/>
  <c r="Z487" i="1"/>
  <c r="Z488" i="1"/>
  <c r="Z489" i="1"/>
  <c r="Z490" i="1"/>
  <c r="Z495"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80"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3" i="1"/>
  <c r="Z64" i="1"/>
  <c r="Z67" i="1"/>
  <c r="Z68" i="1"/>
  <c r="Z69" i="1"/>
  <c r="Z70" i="1"/>
  <c r="Z71" i="1"/>
  <c r="Z72" i="1"/>
  <c r="Z74" i="1"/>
  <c r="Z75" i="1"/>
  <c r="Z76" i="1"/>
  <c r="Z79" i="1"/>
  <c r="Z80" i="1"/>
  <c r="Z81" i="1"/>
  <c r="Z82" i="1"/>
  <c r="Z83" i="1"/>
  <c r="Z88" i="1"/>
  <c r="Z89" i="1"/>
  <c r="Z90" i="1"/>
  <c r="Z91" i="1"/>
  <c r="Z92" i="1"/>
  <c r="Z94" i="1"/>
  <c r="Z95" i="1"/>
  <c r="Z96" i="1"/>
  <c r="Z97" i="1"/>
  <c r="Z98" i="1"/>
  <c r="Z99" i="1"/>
  <c r="Z100" i="1"/>
  <c r="Z101" i="1"/>
  <c r="Z102" i="1"/>
  <c r="Z103" i="1"/>
  <c r="Z104" i="1"/>
  <c r="Z105" i="1"/>
  <c r="Z106" i="1"/>
  <c r="Z107" i="1"/>
  <c r="Z108" i="1"/>
  <c r="Z109" i="1"/>
  <c r="Z110" i="1"/>
  <c r="Z111" i="1"/>
  <c r="Z112" i="1"/>
  <c r="Z113" i="1"/>
  <c r="Z115" i="1"/>
  <c r="Z116" i="1"/>
  <c r="Z117" i="1"/>
  <c r="Z118" i="1"/>
  <c r="Z119" i="1"/>
  <c r="Z120" i="1"/>
  <c r="Z121" i="1"/>
  <c r="Z122" i="1"/>
  <c r="Z123" i="1"/>
  <c r="Z124" i="1"/>
  <c r="Z125" i="1"/>
  <c r="Z128" i="1"/>
  <c r="Z129" i="1"/>
  <c r="Z132" i="1"/>
  <c r="Z133" i="1"/>
  <c r="Z134" i="1"/>
  <c r="Z137" i="1"/>
  <c r="Z140" i="1"/>
  <c r="Z141" i="1"/>
  <c r="Z142" i="1"/>
  <c r="Z143" i="1"/>
  <c r="Z146" i="1"/>
  <c r="Z149" i="1"/>
  <c r="Z152" i="1"/>
  <c r="Z153" i="1"/>
  <c r="Z155" i="1"/>
  <c r="Z157" i="1"/>
  <c r="Z160" i="1"/>
  <c r="Z163" i="1"/>
  <c r="Z164" i="1"/>
  <c r="Z165" i="1"/>
  <c r="Z166" i="1"/>
  <c r="Z167" i="1"/>
  <c r="Z168" i="1"/>
  <c r="Z176" i="1"/>
  <c r="Z180" i="1"/>
  <c r="Z181" i="1"/>
  <c r="Z182" i="1"/>
  <c r="Z183" i="1"/>
  <c r="Z184" i="1"/>
  <c r="Z185" i="1"/>
  <c r="Z186" i="1"/>
  <c r="Z187" i="1"/>
  <c r="Z191" i="1"/>
  <c r="Z192" i="1"/>
  <c r="Z193" i="1"/>
  <c r="Z195" i="1"/>
  <c r="Z196" i="1"/>
  <c r="Z197" i="1"/>
  <c r="Z198" i="1"/>
  <c r="Z202" i="1"/>
  <c r="Z204" i="1"/>
  <c r="Z205" i="1"/>
  <c r="Z206" i="1"/>
  <c r="Z207" i="1"/>
  <c r="Z208" i="1"/>
  <c r="Z209" i="1"/>
  <c r="Z210" i="1"/>
  <c r="Z211" i="1"/>
  <c r="Z212" i="1"/>
  <c r="Z213" i="1"/>
  <c r="Z214" i="1"/>
  <c r="Z216" i="1"/>
  <c r="Z218" i="1"/>
  <c r="Z220" i="1"/>
  <c r="Z222" i="1"/>
  <c r="Z223" i="1"/>
  <c r="Z225" i="1"/>
  <c r="Z227" i="1"/>
  <c r="Z228" i="1"/>
  <c r="Z229" i="1"/>
  <c r="Z232" i="1"/>
  <c r="Z233" i="1"/>
  <c r="Z235" i="1"/>
  <c r="Z237" i="1"/>
  <c r="Z238" i="1"/>
  <c r="Z240" i="1"/>
  <c r="Z243" i="1"/>
  <c r="Z244" i="1"/>
  <c r="Z245" i="1"/>
  <c r="Z246" i="1"/>
  <c r="Z247" i="1"/>
  <c r="Z248" i="1"/>
  <c r="Z249" i="1"/>
  <c r="Z250" i="1"/>
  <c r="Z251" i="1"/>
  <c r="Z252" i="1"/>
  <c r="Z253" i="1"/>
  <c r="Z254" i="1"/>
  <c r="Z255" i="1"/>
  <c r="Z256" i="1"/>
  <c r="Z257" i="1"/>
  <c r="Z258" i="1"/>
  <c r="Z259" i="1"/>
  <c r="Z260" i="1"/>
  <c r="V83" i="1"/>
  <c r="W5" i="2"/>
  <c r="W11" i="2" s="1"/>
  <c r="W8" i="2"/>
  <c r="W6" i="2"/>
  <c r="V238" i="1"/>
  <c r="V240" i="1"/>
  <c r="V5" i="2"/>
  <c r="V11" i="2" s="1"/>
  <c r="V6" i="2"/>
  <c r="U5" i="2"/>
  <c r="U11" i="2" s="1"/>
  <c r="U6" i="2"/>
  <c r="T11" i="2"/>
  <c r="T5" i="2"/>
  <c r="T8" i="2" s="1"/>
  <c r="T6" i="2"/>
  <c r="S5" i="2"/>
  <c r="S11" i="2" s="1"/>
  <c r="S10" i="2"/>
  <c r="S6" i="2"/>
  <c r="R11" i="2"/>
  <c r="R5" i="2"/>
  <c r="R8" i="2"/>
  <c r="R6" i="2"/>
  <c r="Q5" i="2"/>
  <c r="Q8" i="2" s="1"/>
  <c r="Q6" i="2"/>
  <c r="P5" i="2"/>
  <c r="P8" i="2" s="1"/>
  <c r="P6" i="2"/>
  <c r="O5" i="2"/>
  <c r="O8" i="2"/>
  <c r="O6" i="2"/>
  <c r="M5" i="2"/>
  <c r="M8" i="2"/>
  <c r="M6" i="2"/>
  <c r="L5" i="2"/>
  <c r="L8" i="2" s="1"/>
  <c r="L6" i="2"/>
  <c r="K5" i="2"/>
  <c r="K8" i="2" s="1"/>
  <c r="K6" i="2"/>
  <c r="J6" i="2"/>
  <c r="J5" i="2"/>
  <c r="J8" i="2" s="1"/>
  <c r="C6" i="2"/>
  <c r="D6" i="2"/>
  <c r="E6" i="2"/>
  <c r="F6" i="2"/>
  <c r="G6" i="2"/>
  <c r="H6" i="2"/>
  <c r="B6" i="2"/>
  <c r="G8" i="2"/>
  <c r="I5" i="2"/>
  <c r="H5" i="2"/>
  <c r="H8" i="2" s="1"/>
  <c r="G5" i="2"/>
  <c r="F5" i="2"/>
  <c r="F8" i="2" s="1"/>
  <c r="E5" i="2"/>
  <c r="E8" i="2" s="1"/>
  <c r="D5" i="2"/>
  <c r="D8" i="2" s="1"/>
  <c r="C5" i="2"/>
  <c r="C8" i="2" s="1"/>
  <c r="B5" i="2"/>
  <c r="B8" i="2" s="1"/>
  <c r="V155" i="1"/>
  <c r="V154" i="1"/>
  <c r="V204" i="1"/>
  <c r="V241" i="1"/>
  <c r="V34" i="1"/>
  <c r="V213" i="1"/>
  <c r="V212" i="1"/>
  <c r="V211" i="1"/>
  <c r="V270" i="1"/>
  <c r="V269" i="1"/>
  <c r="V268" i="1"/>
  <c r="V267" i="1"/>
  <c r="V179" i="1"/>
  <c r="V178" i="1"/>
  <c r="V177" i="1"/>
  <c r="V176" i="1"/>
  <c r="V175" i="1"/>
  <c r="V174" i="1"/>
  <c r="V173" i="1"/>
  <c r="V172" i="1"/>
  <c r="V171" i="1"/>
  <c r="V170" i="1"/>
  <c r="V169" i="1"/>
  <c r="V168" i="1"/>
  <c r="V189" i="1"/>
  <c r="S189" i="1"/>
  <c r="V138" i="1"/>
  <c r="V60" i="1"/>
  <c r="V139" i="1"/>
  <c r="V134" i="1"/>
  <c r="V39" i="1"/>
  <c r="V534" i="1"/>
  <c r="V533" i="1"/>
  <c r="V532" i="1"/>
  <c r="V531" i="1"/>
  <c r="V530" i="1"/>
  <c r="V529" i="1"/>
  <c r="V528" i="1"/>
  <c r="V527" i="1"/>
  <c r="V526" i="1"/>
  <c r="V525" i="1"/>
  <c r="V524" i="1"/>
  <c r="V523" i="1"/>
  <c r="V537" i="1"/>
  <c r="V536" i="1"/>
  <c r="V218" i="1"/>
  <c r="V220" i="1"/>
  <c r="V216" i="1"/>
  <c r="V429" i="1"/>
  <c r="V428" i="1"/>
  <c r="V427" i="1"/>
  <c r="V426" i="1"/>
  <c r="V425" i="1"/>
  <c r="V424" i="1"/>
  <c r="V423" i="1"/>
  <c r="V422" i="1"/>
  <c r="V421" i="1"/>
  <c r="V420" i="1"/>
  <c r="V419" i="1"/>
  <c r="V418" i="1"/>
  <c r="V417" i="1"/>
  <c r="V416" i="1"/>
  <c r="V406" i="1"/>
  <c r="V405" i="1"/>
  <c r="V404" i="1"/>
  <c r="V403" i="1"/>
  <c r="V402" i="1"/>
  <c r="V401" i="1"/>
  <c r="V400" i="1"/>
  <c r="V435" i="1"/>
  <c r="V434" i="1"/>
  <c r="V433" i="1"/>
  <c r="V432" i="1"/>
  <c r="V431" i="1"/>
  <c r="V430" i="1"/>
  <c r="V375" i="1"/>
  <c r="V374" i="1"/>
  <c r="V373" i="1"/>
  <c r="V372" i="1"/>
  <c r="V371" i="1"/>
  <c r="V370" i="1"/>
  <c r="V369" i="1"/>
  <c r="V368" i="1"/>
  <c r="V367" i="1"/>
  <c r="V366" i="1"/>
  <c r="V365" i="1"/>
  <c r="V364" i="1"/>
  <c r="V415" i="1"/>
  <c r="V414" i="1"/>
  <c r="V413" i="1"/>
  <c r="V412" i="1"/>
  <c r="V411" i="1"/>
  <c r="V410" i="1"/>
  <c r="V409" i="1"/>
  <c r="V408" i="1"/>
  <c r="V407" i="1"/>
  <c r="V399" i="1"/>
  <c r="V398" i="1"/>
  <c r="V397" i="1"/>
  <c r="V396" i="1"/>
  <c r="V395" i="1"/>
  <c r="V394" i="1"/>
  <c r="V393" i="1"/>
  <c r="V392" i="1"/>
  <c r="V391" i="1"/>
  <c r="V390" i="1"/>
  <c r="V389" i="1"/>
  <c r="V388" i="1"/>
  <c r="V387" i="1"/>
  <c r="V386" i="1"/>
  <c r="V385" i="1"/>
  <c r="V384" i="1"/>
  <c r="V383" i="1"/>
  <c r="V382" i="1"/>
  <c r="V381" i="1"/>
  <c r="V380" i="1"/>
  <c r="V343" i="1"/>
  <c r="V342" i="1"/>
  <c r="V341" i="1"/>
  <c r="V340" i="1"/>
  <c r="V339" i="1"/>
  <c r="V338" i="1"/>
  <c r="V337" i="1"/>
  <c r="V336" i="1"/>
  <c r="V335" i="1"/>
  <c r="V334" i="1"/>
  <c r="V333" i="1"/>
  <c r="V332" i="1"/>
  <c r="V363" i="1"/>
  <c r="V362" i="1"/>
  <c r="V361" i="1"/>
  <c r="V360" i="1"/>
  <c r="V359" i="1"/>
  <c r="V358" i="1"/>
  <c r="V357" i="1"/>
  <c r="V356" i="1"/>
  <c r="V355" i="1"/>
  <c r="V354" i="1"/>
  <c r="V353" i="1"/>
  <c r="V352" i="1"/>
  <c r="V351" i="1"/>
  <c r="V350" i="1"/>
  <c r="V349" i="1"/>
  <c r="V348" i="1"/>
  <c r="V347" i="1"/>
  <c r="V346" i="1"/>
  <c r="V345" i="1"/>
  <c r="V344" i="1"/>
  <c r="V327" i="1"/>
  <c r="V326" i="1"/>
  <c r="V325" i="1"/>
  <c r="V324" i="1"/>
  <c r="V323" i="1"/>
  <c r="V322" i="1"/>
  <c r="V321" i="1"/>
  <c r="V320" i="1"/>
  <c r="V319" i="1"/>
  <c r="V318" i="1"/>
  <c r="V92" i="1"/>
  <c r="V91" i="1"/>
  <c r="V90" i="1"/>
  <c r="V89" i="1"/>
  <c r="V88" i="1"/>
  <c r="V82" i="1"/>
  <c r="V81" i="1"/>
  <c r="V80" i="1"/>
  <c r="V79" i="1"/>
  <c r="V78" i="1"/>
  <c r="V77" i="1"/>
  <c r="V76" i="1"/>
  <c r="V75" i="1"/>
  <c r="V74" i="1"/>
  <c r="V73" i="1"/>
  <c r="V72" i="1"/>
  <c r="V71" i="1"/>
  <c r="V70" i="1"/>
  <c r="O70" i="1"/>
  <c r="V69" i="1"/>
  <c r="O69" i="1"/>
  <c r="V68" i="1"/>
  <c r="O68" i="1"/>
  <c r="V67" i="1"/>
  <c r="V66" i="1"/>
  <c r="O66" i="1"/>
  <c r="V65" i="1"/>
  <c r="O65" i="1"/>
  <c r="V64" i="1"/>
  <c r="O64" i="1"/>
  <c r="V63" i="1"/>
  <c r="O63" i="1"/>
  <c r="V62" i="1"/>
  <c r="V61" i="1"/>
  <c r="V59" i="1"/>
  <c r="V47" i="1"/>
  <c r="V46" i="1"/>
  <c r="V45" i="1"/>
  <c r="V44" i="1"/>
  <c r="V43" i="1"/>
  <c r="V42" i="1"/>
  <c r="V41" i="1"/>
  <c r="V40" i="1"/>
  <c r="V38" i="1"/>
  <c r="V37" i="1"/>
  <c r="V36" i="1"/>
  <c r="V35" i="1"/>
  <c r="V33" i="1"/>
  <c r="V162" i="1"/>
  <c r="V161" i="1"/>
  <c r="V160" i="1"/>
  <c r="V159" i="1"/>
  <c r="V158" i="1"/>
  <c r="V157" i="1"/>
  <c r="V156" i="1"/>
  <c r="V153" i="1"/>
  <c r="V152" i="1"/>
  <c r="V151" i="1"/>
  <c r="V150" i="1"/>
  <c r="V149" i="1"/>
  <c r="V148" i="1"/>
  <c r="V147" i="1"/>
  <c r="V146" i="1"/>
  <c r="V145" i="1"/>
  <c r="V144" i="1"/>
  <c r="V143" i="1"/>
  <c r="V126" i="1"/>
  <c r="V125" i="1"/>
  <c r="V122" i="1"/>
  <c r="V58" i="1"/>
  <c r="V57" i="1"/>
  <c r="V56" i="1"/>
  <c r="V55" i="1"/>
  <c r="V54" i="1"/>
  <c r="V53" i="1"/>
  <c r="V52" i="1"/>
  <c r="V51" i="1"/>
  <c r="V50" i="1"/>
  <c r="V242" i="1"/>
  <c r="V244" i="1"/>
  <c r="V243" i="1"/>
  <c r="V237" i="1"/>
  <c r="V236" i="1"/>
  <c r="V239" i="1"/>
  <c r="V235" i="1"/>
  <c r="V215" i="1"/>
  <c r="V234" i="1"/>
  <c r="V222" i="1"/>
  <c r="V221" i="1"/>
  <c r="V217" i="1"/>
  <c r="V219" i="1"/>
  <c r="V232" i="1"/>
  <c r="V231" i="1"/>
  <c r="V230" i="1"/>
  <c r="V229" i="1"/>
  <c r="V108" i="1"/>
  <c r="V94" i="1"/>
  <c r="V101" i="1"/>
  <c r="V193" i="1"/>
  <c r="V200" i="1"/>
  <c r="V199" i="1"/>
  <c r="V209" i="1"/>
  <c r="V210" i="1"/>
  <c r="V207" i="1"/>
  <c r="V208" i="1"/>
  <c r="V205" i="1"/>
  <c r="V206" i="1"/>
  <c r="V203" i="1"/>
  <c r="V201" i="1"/>
  <c r="V192" i="1"/>
  <c r="V196" i="1"/>
  <c r="V197" i="1"/>
  <c r="V194" i="1"/>
  <c r="V195" i="1"/>
  <c r="V181" i="1"/>
  <c r="V191" i="1"/>
  <c r="V190" i="1"/>
  <c r="V188" i="1"/>
  <c r="V186" i="1"/>
  <c r="V187" i="1"/>
  <c r="V568" i="1"/>
  <c r="V591" i="1"/>
  <c r="V590" i="1"/>
  <c r="V585" i="1"/>
  <c r="V586" i="1"/>
  <c r="V587" i="1"/>
  <c r="V584" i="1"/>
  <c r="V582" i="1"/>
  <c r="V581" i="1"/>
  <c r="V576" i="1"/>
  <c r="V575" i="1"/>
  <c r="V574" i="1"/>
  <c r="V579" i="1"/>
  <c r="V578" i="1"/>
  <c r="V572" i="1"/>
  <c r="V571" i="1"/>
  <c r="V570" i="1"/>
  <c r="V567" i="1"/>
  <c r="V589" i="1"/>
  <c r="V588" i="1"/>
  <c r="V563" i="1"/>
  <c r="V562" i="1"/>
  <c r="V561" i="1"/>
  <c r="V559" i="1"/>
  <c r="V558" i="1"/>
  <c r="V557" i="1"/>
  <c r="V555" i="1"/>
  <c r="V554" i="1"/>
  <c r="V551" i="1"/>
  <c r="V552" i="1"/>
  <c r="V543" i="1"/>
  <c r="V494" i="1"/>
  <c r="V493" i="1"/>
  <c r="V492" i="1"/>
  <c r="V491" i="1"/>
  <c r="V535" i="1"/>
  <c r="V489" i="1"/>
  <c r="V488" i="1"/>
  <c r="V487" i="1"/>
  <c r="V486" i="1"/>
  <c r="V485" i="1"/>
  <c r="V484" i="1"/>
  <c r="V541" i="1"/>
  <c r="V540" i="1"/>
  <c r="V539" i="1"/>
  <c r="V522" i="1"/>
  <c r="V521" i="1"/>
  <c r="V520" i="1"/>
  <c r="V511" i="1"/>
  <c r="V510" i="1"/>
  <c r="V509" i="1"/>
  <c r="V508" i="1"/>
  <c r="V507" i="1"/>
  <c r="V515" i="1"/>
  <c r="V514" i="1"/>
  <c r="V513" i="1"/>
  <c r="V481" i="1"/>
  <c r="V480" i="1"/>
  <c r="V479" i="1"/>
  <c r="V478" i="1"/>
  <c r="V482" i="1"/>
  <c r="V476" i="1"/>
  <c r="V475" i="1"/>
  <c r="V566" i="1"/>
  <c r="V565" i="1"/>
  <c r="V564" i="1"/>
  <c r="V518" i="1"/>
  <c r="V517" i="1"/>
  <c r="V265" i="1"/>
  <c r="V264" i="1"/>
  <c r="V263" i="1"/>
  <c r="V266" i="1"/>
  <c r="V260" i="1"/>
  <c r="V259" i="1"/>
  <c r="V257" i="1"/>
  <c r="V256" i="1"/>
  <c r="V251" i="1"/>
  <c r="V250" i="1"/>
  <c r="V249" i="1"/>
  <c r="V254" i="1"/>
  <c r="V253" i="1"/>
  <c r="V246" i="1"/>
  <c r="V286" i="1"/>
  <c r="V285" i="1"/>
  <c r="V284" i="1"/>
  <c r="V283" i="1"/>
  <c r="V277" i="1"/>
  <c r="V276" i="1"/>
  <c r="V279" i="1"/>
  <c r="V278" i="1"/>
  <c r="V310" i="1"/>
  <c r="V309" i="1"/>
  <c r="V308" i="1"/>
  <c r="V307" i="1"/>
  <c r="V306" i="1"/>
  <c r="V305" i="1"/>
  <c r="V304" i="1"/>
  <c r="V299" i="1"/>
  <c r="V298" i="1"/>
  <c r="V297" i="1"/>
  <c r="V296" i="1"/>
  <c r="V295" i="1"/>
  <c r="V294" i="1"/>
  <c r="V293" i="1"/>
  <c r="V317" i="1"/>
  <c r="V316" i="1"/>
  <c r="V315" i="1"/>
  <c r="V314" i="1"/>
  <c r="V288" i="1"/>
  <c r="V287" i="1"/>
  <c r="V311" i="1"/>
  <c r="V312" i="1"/>
  <c r="V275" i="1"/>
  <c r="V282" i="1"/>
  <c r="V167" i="1"/>
  <c r="V166" i="1"/>
  <c r="V165" i="1"/>
  <c r="V164" i="1"/>
  <c r="V99" i="1"/>
  <c r="V98" i="1"/>
  <c r="V97" i="1"/>
  <c r="O120" i="1"/>
  <c r="O119" i="1"/>
  <c r="O118" i="1"/>
  <c r="O117" i="1"/>
  <c r="O116" i="1"/>
  <c r="O115" i="1"/>
  <c r="O113" i="1"/>
  <c r="O112" i="1"/>
  <c r="O111" i="1"/>
  <c r="O110" i="1"/>
  <c r="O109" i="1"/>
  <c r="O108" i="1"/>
  <c r="O102" i="1"/>
  <c r="O103" i="1"/>
  <c r="O104" i="1"/>
  <c r="O105" i="1"/>
  <c r="O106" i="1"/>
  <c r="O101" i="1"/>
  <c r="S197" i="1"/>
  <c r="S195" i="1"/>
  <c r="S196" i="1"/>
  <c r="S193" i="1"/>
  <c r="S194" i="1"/>
  <c r="S192" i="1"/>
  <c r="S191" i="1"/>
  <c r="S188" i="1"/>
  <c r="S190" i="1"/>
  <c r="S187" i="1"/>
  <c r="S186" i="1"/>
  <c r="V95" i="1"/>
  <c r="V96" i="1"/>
  <c r="V100" i="1"/>
  <c r="V102" i="1"/>
  <c r="V103" i="1"/>
  <c r="V104" i="1"/>
  <c r="V105" i="1"/>
  <c r="V106" i="1"/>
  <c r="V107" i="1"/>
  <c r="V109" i="1"/>
  <c r="V110" i="1"/>
  <c r="V111" i="1"/>
  <c r="V112" i="1"/>
  <c r="V113" i="1"/>
  <c r="V114" i="1"/>
  <c r="V93" i="1"/>
  <c r="V163" i="1"/>
  <c r="V180" i="1"/>
  <c r="V185" i="1"/>
  <c r="V198" i="1"/>
  <c r="V223" i="1"/>
  <c r="V228" i="1"/>
  <c r="V233" i="1"/>
  <c r="V245" i="1"/>
  <c r="V247" i="1"/>
  <c r="V248" i="1"/>
  <c r="V252" i="1"/>
  <c r="V255" i="1"/>
  <c r="V258" i="1"/>
  <c r="V261" i="1"/>
  <c r="V262" i="1"/>
  <c r="V273" i="1"/>
  <c r="V274" i="1"/>
  <c r="V280" i="1"/>
  <c r="V281" i="1"/>
  <c r="V289" i="1"/>
  <c r="V290" i="1"/>
  <c r="V291" i="1"/>
  <c r="V292" i="1"/>
  <c r="V300" i="1"/>
  <c r="V301" i="1"/>
  <c r="V302" i="1"/>
  <c r="V303" i="1"/>
  <c r="V313" i="1"/>
  <c r="V328" i="1"/>
  <c r="V329" i="1"/>
  <c r="V330" i="1"/>
  <c r="V331" i="1"/>
  <c r="V376" i="1"/>
  <c r="V377" i="1"/>
  <c r="V378" i="1"/>
  <c r="V379"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7" i="1"/>
  <c r="V483" i="1"/>
  <c r="V490" i="1"/>
  <c r="V495" i="1"/>
  <c r="V496" i="1"/>
  <c r="V497" i="1"/>
  <c r="V498" i="1"/>
  <c r="V499" i="1"/>
  <c r="V500" i="1"/>
  <c r="V501" i="1"/>
  <c r="V502" i="1"/>
  <c r="V503" i="1"/>
  <c r="V504" i="1"/>
  <c r="V505" i="1"/>
  <c r="V506" i="1"/>
  <c r="V512" i="1"/>
  <c r="V519" i="1"/>
  <c r="V538" i="1"/>
  <c r="V542" i="1"/>
  <c r="V544" i="1"/>
  <c r="V545" i="1"/>
  <c r="V546" i="1"/>
  <c r="V547" i="1"/>
  <c r="V548" i="1"/>
  <c r="V549" i="1"/>
  <c r="V550" i="1"/>
  <c r="V553" i="1"/>
  <c r="V556" i="1"/>
  <c r="V560" i="1"/>
  <c r="V516" i="1"/>
  <c r="V569" i="1"/>
  <c r="V573" i="1"/>
  <c r="V577" i="1"/>
  <c r="V580" i="1"/>
  <c r="V583" i="1"/>
  <c r="V592" i="1"/>
  <c r="V593" i="1"/>
  <c r="V594" i="1"/>
  <c r="V595" i="1"/>
  <c r="V596" i="1"/>
  <c r="V597" i="1"/>
  <c r="V598" i="1"/>
  <c r="V599" i="1"/>
  <c r="V600" i="1"/>
  <c r="V601" i="1"/>
  <c r="V602" i="1"/>
  <c r="V603" i="1"/>
  <c r="V604" i="1"/>
  <c r="V605" i="1"/>
  <c r="V606" i="1"/>
  <c r="V607" i="1"/>
  <c r="V608" i="1"/>
  <c r="V609" i="1"/>
  <c r="V610" i="1"/>
  <c r="V611" i="1"/>
  <c r="V612" i="1"/>
  <c r="V613" i="1"/>
  <c r="V614" i="1"/>
  <c r="V615" i="1"/>
  <c r="AI612" i="1" l="1"/>
  <c r="AI235" i="1"/>
  <c r="AI168" i="1"/>
  <c r="AI146" i="1"/>
  <c r="AI132" i="1"/>
  <c r="AI120" i="1"/>
  <c r="AI116" i="1"/>
  <c r="AI108" i="1"/>
  <c r="AI104" i="1"/>
  <c r="AI96" i="1"/>
  <c r="AI88" i="1"/>
  <c r="AI80" i="1"/>
  <c r="AI76" i="1"/>
  <c r="AI72" i="1"/>
  <c r="AI64" i="1"/>
  <c r="AI607" i="1"/>
  <c r="AI591" i="1"/>
  <c r="AI561" i="1"/>
  <c r="AI553" i="1"/>
  <c r="AI545" i="1"/>
  <c r="AI541" i="1"/>
  <c r="AI537" i="1"/>
  <c r="AI533" i="1"/>
  <c r="AI529" i="1"/>
  <c r="AI509" i="1"/>
  <c r="AI505" i="1"/>
  <c r="AI451" i="1"/>
  <c r="AI344" i="1"/>
  <c r="AI314" i="1"/>
  <c r="AL223" i="1"/>
  <c r="AI606" i="1"/>
  <c r="AI614" i="1"/>
  <c r="AI487" i="1"/>
  <c r="AI479" i="1"/>
  <c r="AI444" i="1"/>
  <c r="AI332" i="1"/>
  <c r="AI317" i="1"/>
  <c r="AI313" i="1"/>
  <c r="AL614" i="1"/>
  <c r="AI573" i="1"/>
  <c r="AL537" i="1"/>
  <c r="AL517" i="1"/>
  <c r="AL509" i="1"/>
  <c r="AI598" i="1"/>
  <c r="AI407" i="1"/>
  <c r="AI82" i="1"/>
  <c r="AI35" i="1"/>
  <c r="AI272" i="1"/>
  <c r="AI268" i="1"/>
  <c r="AI264" i="1"/>
  <c r="AI260" i="1"/>
  <c r="AI256" i="1"/>
  <c r="AI237" i="1"/>
  <c r="AI143" i="1"/>
  <c r="AI129" i="1"/>
  <c r="AI50" i="1"/>
  <c r="AL545" i="1"/>
  <c r="AL527" i="1"/>
  <c r="AL521" i="1"/>
  <c r="AL222" i="1"/>
  <c r="AL180" i="1"/>
  <c r="AI596" i="1"/>
  <c r="AI122" i="1"/>
  <c r="AL603" i="1"/>
  <c r="AL600" i="1"/>
  <c r="AL354" i="1"/>
  <c r="AL165" i="1"/>
  <c r="AL71" i="1"/>
  <c r="AI52" i="1"/>
  <c r="AI335" i="1"/>
  <c r="AI352" i="1"/>
  <c r="AI406" i="1"/>
  <c r="AI411" i="1"/>
  <c r="AI449" i="1"/>
  <c r="AI458" i="1"/>
  <c r="Z458" i="1" s="1"/>
  <c r="AI463" i="1"/>
  <c r="Z463" i="1" s="1"/>
  <c r="AI467" i="1"/>
  <c r="Z467" i="1" s="1"/>
  <c r="AI492" i="1"/>
  <c r="Z492" i="1" s="1"/>
  <c r="AI134" i="1"/>
  <c r="AI604" i="1"/>
  <c r="AI165" i="1"/>
  <c r="AI93" i="1"/>
  <c r="AI105" i="1"/>
  <c r="AI101" i="1"/>
  <c r="AI89" i="1"/>
  <c r="AI430" i="1"/>
  <c r="AL613" i="1"/>
  <c r="AL598" i="1"/>
  <c r="AL540" i="1"/>
  <c r="AL528" i="1"/>
  <c r="AL122" i="1"/>
  <c r="AI414" i="1"/>
  <c r="AI423" i="1"/>
  <c r="AI452" i="1"/>
  <c r="Z452" i="1" s="1"/>
  <c r="AI461" i="1"/>
  <c r="Z461" i="1" s="1"/>
  <c r="AI469" i="1"/>
  <c r="AI178" i="1"/>
  <c r="AI190" i="1"/>
  <c r="AI201" i="1"/>
  <c r="AI219" i="1"/>
  <c r="AI230" i="1"/>
  <c r="AI239" i="1"/>
  <c r="AI412" i="1"/>
  <c r="AI441" i="1"/>
  <c r="AI528" i="1"/>
  <c r="AI207" i="1"/>
  <c r="AI125" i="1"/>
  <c r="AI60" i="1"/>
  <c r="AI252" i="1"/>
  <c r="AI248" i="1"/>
  <c r="AI244" i="1"/>
  <c r="AI211" i="1"/>
  <c r="AI187" i="1"/>
  <c r="AI123" i="1"/>
  <c r="AI71" i="1"/>
  <c r="AI67" i="1"/>
  <c r="AI63" i="1"/>
  <c r="AI46" i="1"/>
  <c r="AI610" i="1"/>
  <c r="AI602" i="1"/>
  <c r="AI594" i="1"/>
  <c r="AI540" i="1"/>
  <c r="AI524" i="1"/>
  <c r="AI376" i="1"/>
  <c r="AI289" i="1"/>
  <c r="AL601" i="1"/>
  <c r="AL125" i="1"/>
  <c r="AL82" i="1"/>
  <c r="AL76" i="1"/>
  <c r="AI544" i="1"/>
  <c r="U3" i="1"/>
  <c r="AI227" i="1"/>
  <c r="AI186" i="1"/>
  <c r="AI133" i="1"/>
  <c r="AI149" i="1"/>
  <c r="AI121" i="1"/>
  <c r="AI61" i="1"/>
  <c r="AI287" i="1"/>
  <c r="AL615" i="1"/>
  <c r="AL607" i="1"/>
  <c r="AL599" i="1"/>
  <c r="AL591" i="1"/>
  <c r="AL561" i="1"/>
  <c r="AL559" i="1"/>
  <c r="AL553" i="1"/>
  <c r="AL490" i="1"/>
  <c r="AL488" i="1"/>
  <c r="AL486" i="1"/>
  <c r="AL484" i="1"/>
  <c r="AL482" i="1"/>
  <c r="AL480" i="1"/>
  <c r="AL478" i="1"/>
  <c r="AL476" i="1"/>
  <c r="AL474" i="1"/>
  <c r="AL376" i="1"/>
  <c r="AL229" i="1"/>
  <c r="AL218" i="1"/>
  <c r="AL211" i="1"/>
  <c r="AL207" i="1"/>
  <c r="AI144" i="1"/>
  <c r="Z440" i="1"/>
  <c r="AI447" i="1"/>
  <c r="Z447" i="1" s="1"/>
  <c r="AI575" i="1"/>
  <c r="AI49" i="1"/>
  <c r="AI38" i="1"/>
  <c r="AI263" i="1"/>
  <c r="AI259" i="1"/>
  <c r="AI247" i="1"/>
  <c r="AI243" i="1"/>
  <c r="AI222" i="1"/>
  <c r="AI198" i="1"/>
  <c r="AI193" i="1"/>
  <c r="AI152" i="1"/>
  <c r="AI142" i="1"/>
  <c r="AI118" i="1"/>
  <c r="AI106" i="1"/>
  <c r="AI98" i="1"/>
  <c r="AI94" i="1"/>
  <c r="AI78" i="1"/>
  <c r="AI42" i="1"/>
  <c r="AI609" i="1"/>
  <c r="AI601" i="1"/>
  <c r="AI593" i="1"/>
  <c r="AI577" i="1"/>
  <c r="AI364" i="1"/>
  <c r="AL612" i="1"/>
  <c r="AL604" i="1"/>
  <c r="AL596" i="1"/>
  <c r="AL588" i="1"/>
  <c r="AL577" i="1"/>
  <c r="AL566" i="1"/>
  <c r="AL564" i="1"/>
  <c r="AL562" i="1"/>
  <c r="AL548" i="1"/>
  <c r="AL546" i="1"/>
  <c r="AL535" i="1"/>
  <c r="AL529" i="1"/>
  <c r="AL516" i="1"/>
  <c r="AL514" i="1"/>
  <c r="AL300" i="1"/>
  <c r="AL232" i="1"/>
  <c r="AL214" i="1"/>
  <c r="AL212" i="1"/>
  <c r="AL206" i="1"/>
  <c r="AL204" i="1"/>
  <c r="AL157" i="1"/>
  <c r="AL143" i="1"/>
  <c r="AL106" i="1"/>
  <c r="AL98" i="1"/>
  <c r="AL79" i="1"/>
  <c r="AL67" i="1"/>
  <c r="AL63" i="1"/>
  <c r="AL41" i="1"/>
  <c r="AI422" i="1"/>
  <c r="Z422" i="1" s="1"/>
  <c r="AI426" i="1"/>
  <c r="Z426" i="1" s="1"/>
  <c r="AI429" i="1"/>
  <c r="AI431" i="1"/>
  <c r="Z431" i="1" s="1"/>
  <c r="AI439" i="1"/>
  <c r="AI450" i="1"/>
  <c r="AI460" i="1"/>
  <c r="AI623" i="1"/>
  <c r="AI56" i="1"/>
  <c r="Z335" i="1"/>
  <c r="Z352" i="1"/>
  <c r="Z406" i="1"/>
  <c r="Z411" i="1"/>
  <c r="Z412" i="1"/>
  <c r="AI415" i="1"/>
  <c r="Z415" i="1" s="1"/>
  <c r="AI424" i="1"/>
  <c r="Z424" i="1" s="1"/>
  <c r="AI433" i="1"/>
  <c r="Z433" i="1" s="1"/>
  <c r="AI448" i="1"/>
  <c r="Z448" i="1" s="1"/>
  <c r="AI493" i="1"/>
  <c r="Z499" i="1"/>
  <c r="AI503" i="1"/>
  <c r="Z503" i="1" s="1"/>
  <c r="AI572" i="1"/>
  <c r="AI616" i="1"/>
  <c r="AI197" i="1"/>
  <c r="AI212" i="1"/>
  <c r="AI191" i="1"/>
  <c r="AI68" i="1"/>
  <c r="AI615" i="1"/>
  <c r="AI611" i="1"/>
  <c r="AI603" i="1"/>
  <c r="AI599" i="1"/>
  <c r="AI595" i="1"/>
  <c r="AI549" i="1"/>
  <c r="AI525" i="1"/>
  <c r="AI521" i="1"/>
  <c r="AI517" i="1"/>
  <c r="AI513" i="1"/>
  <c r="AI488" i="1"/>
  <c r="AI484" i="1"/>
  <c r="AI480" i="1"/>
  <c r="AI476" i="1"/>
  <c r="AI380" i="1"/>
  <c r="AI318" i="1"/>
  <c r="AL609" i="1"/>
  <c r="AL602" i="1"/>
  <c r="AL593" i="1"/>
  <c r="AL544" i="1"/>
  <c r="AL525" i="1"/>
  <c r="AL512" i="1"/>
  <c r="AL508" i="1"/>
  <c r="AL506" i="1"/>
  <c r="AL332" i="1"/>
  <c r="AL228" i="1"/>
  <c r="AL166" i="1"/>
  <c r="AL160" i="1"/>
  <c r="AI311" i="1"/>
  <c r="AI228" i="1"/>
  <c r="AI214" i="1"/>
  <c r="AI206" i="1"/>
  <c r="AI166" i="1"/>
  <c r="AI70" i="1"/>
  <c r="AI62" i="1"/>
  <c r="AI613" i="1"/>
  <c r="AI605" i="1"/>
  <c r="AI597" i="1"/>
  <c r="AI589" i="1"/>
  <c r="AI567" i="1"/>
  <c r="AL610" i="1"/>
  <c r="AL594" i="1"/>
  <c r="AL583" i="1"/>
  <c r="AL551" i="1"/>
  <c r="AL532" i="1"/>
  <c r="AL530" i="1"/>
  <c r="AL519" i="1"/>
  <c r="AL513" i="1"/>
  <c r="AL380" i="1"/>
  <c r="AI225" i="1"/>
  <c r="AL186" i="1"/>
  <c r="AL184" i="1"/>
  <c r="AL182" i="1"/>
  <c r="AL70" i="1"/>
  <c r="AL35" i="1"/>
  <c r="AI565" i="1"/>
  <c r="AI557" i="1"/>
  <c r="AI128" i="1"/>
  <c r="AL611" i="1"/>
  <c r="AL605" i="1"/>
  <c r="AL595" i="1"/>
  <c r="AL589" i="1"/>
  <c r="AI66" i="1"/>
  <c r="AI157" i="1"/>
  <c r="AI141" i="1"/>
  <c r="AI117" i="1"/>
  <c r="AI113" i="1"/>
  <c r="AI109" i="1"/>
  <c r="AI77" i="1"/>
  <c r="AI390" i="1"/>
  <c r="AI33" i="1"/>
  <c r="AL569" i="1"/>
  <c r="AL567" i="1"/>
  <c r="AL556" i="1"/>
  <c r="AL554" i="1"/>
  <c r="AL552" i="1"/>
  <c r="AL543" i="1"/>
  <c r="AL524" i="1"/>
  <c r="AL522" i="1"/>
  <c r="AL511" i="1"/>
  <c r="AL505" i="1"/>
  <c r="AL489" i="1"/>
  <c r="AL487" i="1"/>
  <c r="AL485" i="1"/>
  <c r="AL483" i="1"/>
  <c r="AL481" i="1"/>
  <c r="AL479" i="1"/>
  <c r="AL477" i="1"/>
  <c r="AL475" i="1"/>
  <c r="AL451" i="1"/>
  <c r="AL198" i="1"/>
  <c r="AL140" i="1"/>
  <c r="AL133" i="1"/>
  <c r="AL128" i="1"/>
  <c r="AI124" i="1"/>
  <c r="AL110" i="1"/>
  <c r="AL97" i="1"/>
  <c r="AL80" i="1"/>
  <c r="AI135" i="1"/>
  <c r="AI169" i="1"/>
  <c r="AI294" i="1"/>
  <c r="Z294" i="1" s="1"/>
  <c r="AI319" i="1"/>
  <c r="Z319" i="1" s="1"/>
  <c r="AI338" i="1"/>
  <c r="Z338" i="1" s="1"/>
  <c r="AI392" i="1"/>
  <c r="Z392" i="1" s="1"/>
  <c r="Z413" i="1"/>
  <c r="AI420" i="1"/>
  <c r="Z420" i="1" s="1"/>
  <c r="AL425" i="1"/>
  <c r="AI435" i="1"/>
  <c r="Z435" i="1" s="1"/>
  <c r="Z449" i="1"/>
  <c r="AI456" i="1"/>
  <c r="Z456" i="1" s="1"/>
  <c r="AL462" i="1"/>
  <c r="AI471" i="1"/>
  <c r="Z471" i="1" s="1"/>
  <c r="Z501" i="1"/>
  <c r="AI578" i="1"/>
  <c r="AI584" i="1"/>
  <c r="AI126" i="1"/>
  <c r="AI158" i="1"/>
  <c r="AI428" i="1"/>
  <c r="Z428" i="1" s="1"/>
  <c r="Z429" i="1"/>
  <c r="AI445" i="1"/>
  <c r="Z445" i="1" s="1"/>
  <c r="AI465" i="1"/>
  <c r="Z465" i="1" s="1"/>
  <c r="Z466" i="1"/>
  <c r="Z469" i="1"/>
  <c r="AI497" i="1"/>
  <c r="Z497" i="1" s="1"/>
  <c r="AL623" i="1"/>
  <c r="AL265" i="1"/>
  <c r="AL233" i="1"/>
  <c r="AL197" i="1"/>
  <c r="AL181" i="1"/>
  <c r="AI180" i="1"/>
  <c r="AL168" i="1"/>
  <c r="AL152" i="1"/>
  <c r="AL142" i="1"/>
  <c r="AL117" i="1"/>
  <c r="AL113" i="1"/>
  <c r="AL100" i="1"/>
  <c r="AL96" i="1"/>
  <c r="AL94" i="1"/>
  <c r="AL92" i="1"/>
  <c r="AL90" i="1"/>
  <c r="AL74" i="1"/>
  <c r="AL34" i="1"/>
  <c r="AL135" i="1"/>
  <c r="AI45" i="1"/>
  <c r="AI150" i="1"/>
  <c r="AI279" i="1"/>
  <c r="AI284" i="1"/>
  <c r="AI292" i="1"/>
  <c r="Z292" i="1" s="1"/>
  <c r="AI336" i="1"/>
  <c r="Z336" i="1" s="1"/>
  <c r="AI353" i="1"/>
  <c r="Z353" i="1" s="1"/>
  <c r="AI418" i="1"/>
  <c r="Z418" i="1" s="1"/>
  <c r="AI421" i="1"/>
  <c r="Z421" i="1" s="1"/>
  <c r="AI432" i="1"/>
  <c r="AI438" i="1"/>
  <c r="Z438" i="1" s="1"/>
  <c r="Z439" i="1"/>
  <c r="AI442" i="1"/>
  <c r="Z442" i="1" s="1"/>
  <c r="AI454" i="1"/>
  <c r="Z454" i="1" s="1"/>
  <c r="AI457" i="1"/>
  <c r="Z457" i="1" s="1"/>
  <c r="AI468" i="1"/>
  <c r="AI473" i="1"/>
  <c r="Z473" i="1" s="1"/>
  <c r="Z491" i="1"/>
  <c r="AI494" i="1"/>
  <c r="Z494" i="1" s="1"/>
  <c r="AI504" i="1"/>
  <c r="AI574" i="1"/>
  <c r="AI617" i="1"/>
  <c r="AI618" i="1"/>
  <c r="AI619" i="1"/>
  <c r="AI620" i="1"/>
  <c r="AL622" i="1"/>
  <c r="AL620" i="1"/>
  <c r="AL618" i="1"/>
  <c r="AL616" i="1"/>
  <c r="AL565" i="1"/>
  <c r="AL549" i="1"/>
  <c r="AL533" i="1"/>
  <c r="AI371" i="1"/>
  <c r="Z371" i="1" s="1"/>
  <c r="AL371" i="1"/>
  <c r="AL557" i="1"/>
  <c r="AL541" i="1"/>
  <c r="AI416" i="1"/>
  <c r="AL328" i="1"/>
  <c r="AL444" i="1"/>
  <c r="AL435" i="1"/>
  <c r="AL407" i="1"/>
  <c r="AL390" i="1"/>
  <c r="AI291" i="1"/>
  <c r="Z291" i="1" s="1"/>
  <c r="AI309" i="1"/>
  <c r="Z309" i="1" s="1"/>
  <c r="AI356" i="1"/>
  <c r="Z356" i="1" s="1"/>
  <c r="AI370" i="1"/>
  <c r="Z370" i="1" s="1"/>
  <c r="AI389" i="1"/>
  <c r="Z389" i="1" s="1"/>
  <c r="AI582" i="1"/>
  <c r="AI490" i="1"/>
  <c r="AI486" i="1"/>
  <c r="AI482" i="1"/>
  <c r="AI478" i="1"/>
  <c r="AI474" i="1"/>
  <c r="AI436" i="1"/>
  <c r="AL580" i="1"/>
  <c r="AL563" i="1"/>
  <c r="AI558" i="1"/>
  <c r="AL555" i="1"/>
  <c r="AL550" i="1"/>
  <c r="AL547" i="1"/>
  <c r="AI542" i="1"/>
  <c r="AL539" i="1"/>
  <c r="AL534" i="1"/>
  <c r="AL531" i="1"/>
  <c r="AL526" i="1"/>
  <c r="AL523" i="1"/>
  <c r="AL518" i="1"/>
  <c r="AL515" i="1"/>
  <c r="AI510" i="1"/>
  <c r="AL507" i="1"/>
  <c r="AL495" i="1"/>
  <c r="AL471" i="1"/>
  <c r="AL430" i="1"/>
  <c r="AL338" i="1"/>
  <c r="AI308" i="1"/>
  <c r="Z308" i="1" s="1"/>
  <c r="AI373" i="1"/>
  <c r="Z373" i="1" s="1"/>
  <c r="AI388" i="1"/>
  <c r="Z388" i="1" s="1"/>
  <c r="AI408" i="1"/>
  <c r="Z408" i="1" s="1"/>
  <c r="AI581" i="1"/>
  <c r="AI586" i="1"/>
  <c r="AI587" i="1"/>
  <c r="AI583" i="1"/>
  <c r="AI489" i="1"/>
  <c r="AI485" i="1"/>
  <c r="AI481" i="1"/>
  <c r="AI477" i="1"/>
  <c r="AI459" i="1"/>
  <c r="AI354" i="1"/>
  <c r="AL310" i="1"/>
  <c r="AI579" i="1"/>
  <c r="AI585" i="1"/>
  <c r="AL308" i="1"/>
  <c r="AL292" i="1"/>
  <c r="AL261" i="1"/>
  <c r="AL245" i="1"/>
  <c r="AI295" i="1"/>
  <c r="Z295" i="1" s="1"/>
  <c r="AI320" i="1"/>
  <c r="Z320" i="1" s="1"/>
  <c r="AI339" i="1"/>
  <c r="Z339" i="1" s="1"/>
  <c r="AI357" i="1"/>
  <c r="Z357" i="1" s="1"/>
  <c r="AI374" i="1"/>
  <c r="Z374" i="1" s="1"/>
  <c r="AI393" i="1"/>
  <c r="Z393" i="1" s="1"/>
  <c r="AL315" i="1"/>
  <c r="AL294" i="1"/>
  <c r="AL237" i="1"/>
  <c r="AI299" i="1"/>
  <c r="Z299" i="1" s="1"/>
  <c r="AI301" i="1"/>
  <c r="Z301" i="1" s="1"/>
  <c r="AI303" i="1"/>
  <c r="Z303" i="1" s="1"/>
  <c r="AI324" i="1"/>
  <c r="Z324" i="1" s="1"/>
  <c r="AI326" i="1"/>
  <c r="Z326" i="1" s="1"/>
  <c r="AI329" i="1"/>
  <c r="Z329" i="1" s="1"/>
  <c r="AI343" i="1"/>
  <c r="Z343" i="1" s="1"/>
  <c r="AI345" i="1"/>
  <c r="Z345" i="1" s="1"/>
  <c r="AI347" i="1"/>
  <c r="Z347" i="1" s="1"/>
  <c r="AI361" i="1"/>
  <c r="Z361" i="1" s="1"/>
  <c r="AI362" i="1"/>
  <c r="Z362" i="1" s="1"/>
  <c r="AI365" i="1"/>
  <c r="Z365" i="1" s="1"/>
  <c r="AI379" i="1"/>
  <c r="Z379" i="1" s="1"/>
  <c r="AI381" i="1"/>
  <c r="Z381" i="1" s="1"/>
  <c r="AI383" i="1"/>
  <c r="Z383" i="1" s="1"/>
  <c r="AI397" i="1"/>
  <c r="Z397" i="1" s="1"/>
  <c r="AI398" i="1"/>
  <c r="Z398" i="1" s="1"/>
  <c r="AI401" i="1"/>
  <c r="Z401" i="1" s="1"/>
  <c r="AI410" i="1"/>
  <c r="Z410" i="1" s="1"/>
  <c r="AI419" i="1"/>
  <c r="Z419" i="1" s="1"/>
  <c r="AI427" i="1"/>
  <c r="Z427" i="1" s="1"/>
  <c r="AI437" i="1"/>
  <c r="Z437" i="1" s="1"/>
  <c r="AI446" i="1"/>
  <c r="Z446" i="1" s="1"/>
  <c r="AI455" i="1"/>
  <c r="Z455" i="1" s="1"/>
  <c r="AI464" i="1"/>
  <c r="Z464" i="1" s="1"/>
  <c r="AI472" i="1"/>
  <c r="Z472" i="1" s="1"/>
  <c r="AI498" i="1"/>
  <c r="AI280" i="1"/>
  <c r="AL249" i="1"/>
  <c r="AI241" i="1"/>
  <c r="Z241" i="1" s="1"/>
  <c r="AI242" i="1"/>
  <c r="Z242" i="1" s="1"/>
  <c r="AI281" i="1"/>
  <c r="Z281" i="1" s="1"/>
  <c r="AI282" i="1"/>
  <c r="Z282" i="1" s="1"/>
  <c r="AI304" i="1"/>
  <c r="Z304" i="1" s="1"/>
  <c r="AI330" i="1"/>
  <c r="Z330" i="1" s="1"/>
  <c r="AI348" i="1"/>
  <c r="Z348" i="1" s="1"/>
  <c r="AI366" i="1"/>
  <c r="Z366" i="1" s="1"/>
  <c r="AI384" i="1"/>
  <c r="Z384" i="1" s="1"/>
  <c r="AI402" i="1"/>
  <c r="Z402" i="1" s="1"/>
  <c r="AI417" i="1"/>
  <c r="AI425" i="1"/>
  <c r="AI434" i="1"/>
  <c r="AI443" i="1"/>
  <c r="AI453" i="1"/>
  <c r="AI462" i="1"/>
  <c r="AI470" i="1"/>
  <c r="AI496" i="1"/>
  <c r="AI229" i="1"/>
  <c r="AI204" i="1"/>
  <c r="AL185" i="1"/>
  <c r="AL177" i="1"/>
  <c r="AL227" i="1"/>
  <c r="AI220" i="1"/>
  <c r="AI185" i="1"/>
  <c r="AI210" i="1"/>
  <c r="AL208" i="1"/>
  <c r="AL193" i="1"/>
  <c r="AI194" i="1"/>
  <c r="Z194" i="1" s="1"/>
  <c r="AI199" i="1"/>
  <c r="Z199" i="1" s="1"/>
  <c r="AI221" i="1"/>
  <c r="Z221" i="1" s="1"/>
  <c r="AI224" i="1"/>
  <c r="Z224" i="1" s="1"/>
  <c r="AI176" i="1"/>
  <c r="AL167" i="1"/>
  <c r="AL163" i="1"/>
  <c r="AI154" i="1"/>
  <c r="Z154" i="1" s="1"/>
  <c r="AI159" i="1"/>
  <c r="Z159" i="1" s="1"/>
  <c r="AI161" i="1"/>
  <c r="Z161" i="1" s="1"/>
  <c r="AI163" i="1"/>
  <c r="Z158" i="1"/>
  <c r="Z169" i="1"/>
  <c r="AI171" i="1"/>
  <c r="Z171" i="1" s="1"/>
  <c r="AI173" i="1"/>
  <c r="Z173" i="1" s="1"/>
  <c r="AI175" i="1"/>
  <c r="Z175" i="1" s="1"/>
  <c r="AL149" i="1"/>
  <c r="AL134" i="1"/>
  <c r="AL132" i="1"/>
  <c r="AI100" i="1"/>
  <c r="AL141" i="1"/>
  <c r="AL129" i="1"/>
  <c r="AL121" i="1"/>
  <c r="AL118" i="1"/>
  <c r="AL116" i="1"/>
  <c r="AL109" i="1"/>
  <c r="AL104" i="1"/>
  <c r="AL102" i="1"/>
  <c r="AI127" i="1"/>
  <c r="Z127" i="1" s="1"/>
  <c r="AI130" i="1"/>
  <c r="Z130" i="1" s="1"/>
  <c r="AI138" i="1"/>
  <c r="Z138" i="1" s="1"/>
  <c r="AI145" i="1"/>
  <c r="Z145" i="1" s="1"/>
  <c r="AI147" i="1"/>
  <c r="Z147" i="1" s="1"/>
  <c r="AI112" i="1"/>
  <c r="AI114" i="1"/>
  <c r="AL105" i="1"/>
  <c r="Z126" i="1"/>
  <c r="Z135" i="1"/>
  <c r="Z144" i="1"/>
  <c r="Z150" i="1"/>
  <c r="AI84" i="1"/>
  <c r="Z84" i="1" s="1"/>
  <c r="AL88" i="1"/>
  <c r="AL83" i="1"/>
  <c r="AL75" i="1"/>
  <c r="AL72" i="1"/>
  <c r="AI86" i="1"/>
  <c r="Z86" i="1" s="1"/>
  <c r="Z52" i="1"/>
  <c r="Z56" i="1"/>
  <c r="AI54" i="1"/>
  <c r="Z54" i="1" s="1"/>
  <c r="AI43" i="1"/>
  <c r="Z43" i="1" s="1"/>
  <c r="AL33" i="1"/>
  <c r="AL47" i="1"/>
  <c r="AL43" i="1"/>
  <c r="Z45" i="1"/>
  <c r="AI538" i="1"/>
  <c r="AI325" i="1"/>
  <c r="AL251" i="1"/>
  <c r="AL225" i="1"/>
  <c r="AL216" i="1"/>
  <c r="AI216" i="1"/>
  <c r="AI153" i="1"/>
  <c r="AL137" i="1"/>
  <c r="AI137" i="1"/>
  <c r="AL99" i="1"/>
  <c r="AI99" i="1"/>
  <c r="AI39" i="1"/>
  <c r="AL37" i="1"/>
  <c r="AI37" i="1"/>
  <c r="AI569" i="1"/>
  <c r="AI562" i="1"/>
  <c r="AI554" i="1"/>
  <c r="AI550" i="1"/>
  <c r="AI546" i="1"/>
  <c r="AI534" i="1"/>
  <c r="AI530" i="1"/>
  <c r="AI526" i="1"/>
  <c r="AI522" i="1"/>
  <c r="AI518" i="1"/>
  <c r="AI514" i="1"/>
  <c r="AI506" i="1"/>
  <c r="AI182" i="1"/>
  <c r="AI90" i="1"/>
  <c r="AI34" i="1"/>
  <c r="AL325" i="1"/>
  <c r="AL316" i="1"/>
  <c r="AL288" i="1"/>
  <c r="AI288" i="1"/>
  <c r="AL271" i="1"/>
  <c r="AL220" i="1"/>
  <c r="AL205" i="1"/>
  <c r="AI205" i="1"/>
  <c r="AI195" i="1"/>
  <c r="AL119" i="1"/>
  <c r="AI119" i="1"/>
  <c r="AL78" i="1"/>
  <c r="AL73" i="1"/>
  <c r="AI73" i="1"/>
  <c r="U8" i="2"/>
  <c r="V8" i="2"/>
  <c r="AI261" i="1"/>
  <c r="AI245" i="1"/>
  <c r="AI208" i="1"/>
  <c r="AI184" i="1"/>
  <c r="AI47" i="1"/>
  <c r="AL573" i="1"/>
  <c r="AL558" i="1"/>
  <c r="AL542" i="1"/>
  <c r="AL538" i="1"/>
  <c r="AL510" i="1"/>
  <c r="AL459" i="1"/>
  <c r="AL436" i="1"/>
  <c r="AL416" i="1"/>
  <c r="AL313" i="1"/>
  <c r="AI300" i="1"/>
  <c r="AL289" i="1"/>
  <c r="AL280" i="1"/>
  <c r="AL269" i="1"/>
  <c r="AL266" i="1"/>
  <c r="AI266" i="1"/>
  <c r="AL259" i="1"/>
  <c r="AL253" i="1"/>
  <c r="AL250" i="1"/>
  <c r="AI250" i="1"/>
  <c r="AL243" i="1"/>
  <c r="AI233" i="1"/>
  <c r="AL210" i="1"/>
  <c r="AL209" i="1"/>
  <c r="AI209" i="1"/>
  <c r="AL196" i="1"/>
  <c r="AL183" i="1"/>
  <c r="AI183" i="1"/>
  <c r="AL153" i="1"/>
  <c r="AL111" i="1"/>
  <c r="AI111" i="1"/>
  <c r="AL108" i="1"/>
  <c r="AL103" i="1"/>
  <c r="AI103" i="1"/>
  <c r="AL66" i="1"/>
  <c r="AL65" i="1"/>
  <c r="AI65" i="1"/>
  <c r="AL62" i="1"/>
  <c r="AL48" i="1"/>
  <c r="AI48" i="1"/>
  <c r="AL39" i="1"/>
  <c r="AL38" i="1"/>
  <c r="AL400" i="1"/>
  <c r="AL312" i="1"/>
  <c r="AI312" i="1"/>
  <c r="AL267" i="1"/>
  <c r="AL258" i="1"/>
  <c r="AI258" i="1"/>
  <c r="AL240" i="1"/>
  <c r="AI240" i="1"/>
  <c r="S8" i="2"/>
  <c r="AI315" i="1"/>
  <c r="AI267" i="1"/>
  <c r="AI251" i="1"/>
  <c r="AL262" i="1"/>
  <c r="AI262" i="1"/>
  <c r="AL255" i="1"/>
  <c r="AL246" i="1"/>
  <c r="AI246" i="1"/>
  <c r="AL202" i="1"/>
  <c r="AI202" i="1"/>
  <c r="AL192" i="1"/>
  <c r="AI192" i="1"/>
  <c r="AL124" i="1"/>
  <c r="AL81" i="1"/>
  <c r="AI81" i="1"/>
  <c r="AI580" i="1"/>
  <c r="AI566" i="1"/>
  <c r="AI563" i="1"/>
  <c r="AI559" i="1"/>
  <c r="AI555" i="1"/>
  <c r="AI551" i="1"/>
  <c r="AI547" i="1"/>
  <c r="AI543" i="1"/>
  <c r="AI539" i="1"/>
  <c r="AI535" i="1"/>
  <c r="AI531" i="1"/>
  <c r="AI527" i="1"/>
  <c r="AI523" i="1"/>
  <c r="AI519" i="1"/>
  <c r="AI515" i="1"/>
  <c r="AI511" i="1"/>
  <c r="AI507" i="1"/>
  <c r="AI400" i="1"/>
  <c r="AI328" i="1"/>
  <c r="AI316" i="1"/>
  <c r="AI271" i="1"/>
  <c r="AI255" i="1"/>
  <c r="AI102" i="1"/>
  <c r="AL344" i="1"/>
  <c r="AL317" i="1"/>
  <c r="AL311" i="1"/>
  <c r="AL273" i="1"/>
  <c r="AL270" i="1"/>
  <c r="AI270" i="1"/>
  <c r="AL263" i="1"/>
  <c r="AL257" i="1"/>
  <c r="AL254" i="1"/>
  <c r="AI254" i="1"/>
  <c r="AL247" i="1"/>
  <c r="AL213" i="1"/>
  <c r="AI213" i="1"/>
  <c r="AL195" i="1"/>
  <c r="AL115" i="1"/>
  <c r="AI115" i="1"/>
  <c r="AL95" i="1"/>
  <c r="AI95" i="1"/>
  <c r="AL69" i="1"/>
  <c r="AI69" i="1"/>
  <c r="AL49" i="1"/>
  <c r="AI41" i="1"/>
  <c r="AL364" i="1"/>
  <c r="AL318" i="1"/>
  <c r="AL314" i="1"/>
  <c r="AL287" i="1"/>
  <c r="AL272" i="1"/>
  <c r="AL268" i="1"/>
  <c r="AL264" i="1"/>
  <c r="AL260" i="1"/>
  <c r="AL256" i="1"/>
  <c r="AL252" i="1"/>
  <c r="AL248" i="1"/>
  <c r="AL244" i="1"/>
  <c r="AL235" i="1"/>
  <c r="AL191" i="1"/>
  <c r="AL187" i="1"/>
  <c r="AL123" i="1"/>
  <c r="AL107" i="1"/>
  <c r="AL91" i="1"/>
  <c r="AL77" i="1"/>
  <c r="AL61" i="1"/>
  <c r="AL50" i="1"/>
  <c r="AL46" i="1"/>
  <c r="AL42" i="1"/>
  <c r="AL176" i="1"/>
  <c r="AL155" i="1"/>
  <c r="Z58" i="1"/>
  <c r="AI44" i="1"/>
  <c r="Z44" i="1" s="1"/>
  <c r="AI57" i="1"/>
  <c r="Z57" i="1" s="1"/>
  <c r="Z190" i="1"/>
  <c r="Z219" i="1"/>
  <c r="Z239" i="1"/>
  <c r="Z279" i="1"/>
  <c r="AI55" i="1"/>
  <c r="Z55" i="1" s="1"/>
  <c r="AI87" i="1"/>
  <c r="Z87" i="1" s="1"/>
  <c r="AI139" i="1"/>
  <c r="Z139" i="1" s="1"/>
  <c r="AI156" i="1"/>
  <c r="Z156" i="1" s="1"/>
  <c r="AI179" i="1"/>
  <c r="Z179" i="1" s="1"/>
  <c r="AI203" i="1"/>
  <c r="Z203" i="1" s="1"/>
  <c r="AI231" i="1"/>
  <c r="Z231" i="1" s="1"/>
  <c r="AI276" i="1"/>
  <c r="Z276" i="1" s="1"/>
  <c r="AI285" i="1"/>
  <c r="Z285" i="1" s="1"/>
  <c r="AI296" i="1"/>
  <c r="Z296" i="1" s="1"/>
  <c r="AI305" i="1"/>
  <c r="Z305" i="1" s="1"/>
  <c r="AI321" i="1"/>
  <c r="Z321" i="1" s="1"/>
  <c r="AI331" i="1"/>
  <c r="Z331" i="1" s="1"/>
  <c r="AI340" i="1"/>
  <c r="Z340" i="1" s="1"/>
  <c r="AI349" i="1"/>
  <c r="Z349" i="1" s="1"/>
  <c r="AI358" i="1"/>
  <c r="Z358" i="1" s="1"/>
  <c r="AI367" i="1"/>
  <c r="Z367" i="1" s="1"/>
  <c r="AI375" i="1"/>
  <c r="Z375" i="1" s="1"/>
  <c r="AI385" i="1"/>
  <c r="Z385" i="1" s="1"/>
  <c r="AI394" i="1"/>
  <c r="Z394" i="1" s="1"/>
  <c r="AI403" i="1"/>
  <c r="Z403" i="1" s="1"/>
  <c r="Z417" i="1"/>
  <c r="Z425" i="1"/>
  <c r="Z434" i="1"/>
  <c r="Z443" i="1"/>
  <c r="Z453" i="1"/>
  <c r="Z462" i="1"/>
  <c r="Z470" i="1"/>
  <c r="AI53" i="1"/>
  <c r="Z53" i="1" s="1"/>
  <c r="AI85" i="1"/>
  <c r="Z85" i="1" s="1"/>
  <c r="AI136" i="1"/>
  <c r="Z136" i="1" s="1"/>
  <c r="AI151" i="1"/>
  <c r="Z151" i="1" s="1"/>
  <c r="AI170" i="1"/>
  <c r="Z170" i="1" s="1"/>
  <c r="AI174" i="1"/>
  <c r="Z174" i="1" s="1"/>
  <c r="Z178" i="1"/>
  <c r="AI188" i="1"/>
  <c r="Z188" i="1" s="1"/>
  <c r="Z201" i="1"/>
  <c r="AI215" i="1"/>
  <c r="Z215" i="1" s="1"/>
  <c r="Z230" i="1"/>
  <c r="AI234" i="1"/>
  <c r="Z234" i="1" s="1"/>
  <c r="Z275" i="1"/>
  <c r="AI277" i="1"/>
  <c r="Z277" i="1" s="1"/>
  <c r="Z284" i="1"/>
  <c r="AI290" i="1"/>
  <c r="Z290" i="1" s="1"/>
  <c r="AI298" i="1"/>
  <c r="Z298" i="1" s="1"/>
  <c r="AI307" i="1"/>
  <c r="Z307" i="1" s="1"/>
  <c r="AI323" i="1"/>
  <c r="Z323" i="1" s="1"/>
  <c r="AI334" i="1"/>
  <c r="Z334" i="1" s="1"/>
  <c r="AI342" i="1"/>
  <c r="Z342" i="1" s="1"/>
  <c r="AI351" i="1"/>
  <c r="Z351" i="1" s="1"/>
  <c r="AI360" i="1"/>
  <c r="Z360" i="1" s="1"/>
  <c r="AI369" i="1"/>
  <c r="Z369" i="1" s="1"/>
  <c r="AI378" i="1"/>
  <c r="Z378" i="1" s="1"/>
  <c r="AI387" i="1"/>
  <c r="Z387" i="1" s="1"/>
  <c r="AI396" i="1"/>
  <c r="Z396" i="1" s="1"/>
  <c r="AI405" i="1"/>
  <c r="Z405" i="1" s="1"/>
  <c r="Z414" i="1"/>
  <c r="Z423" i="1"/>
  <c r="Z432" i="1"/>
  <c r="Z441" i="1"/>
  <c r="Z450" i="1"/>
  <c r="Z460" i="1"/>
  <c r="Z468" i="1"/>
  <c r="Z493" i="1"/>
  <c r="AI51" i="1"/>
  <c r="Z51" i="1" s="1"/>
  <c r="AI59" i="1"/>
  <c r="Z59" i="1" s="1"/>
  <c r="AI131" i="1"/>
  <c r="Z131" i="1" s="1"/>
  <c r="AI148" i="1"/>
  <c r="Z148" i="1" s="1"/>
  <c r="AI162" i="1"/>
  <c r="Z162" i="1" s="1"/>
  <c r="AI177" i="1"/>
  <c r="Z177" i="1" s="1"/>
  <c r="AI200" i="1"/>
  <c r="Z200" i="1" s="1"/>
  <c r="AI226" i="1"/>
  <c r="Z226" i="1" s="1"/>
  <c r="AI274" i="1"/>
  <c r="Z274" i="1" s="1"/>
  <c r="AI283" i="1"/>
  <c r="Z283" i="1" s="1"/>
  <c r="AI286" i="1"/>
  <c r="Z286" i="1" s="1"/>
  <c r="AI293" i="1"/>
  <c r="Z293" i="1" s="1"/>
  <c r="AI297" i="1"/>
  <c r="Z297" i="1" s="1"/>
  <c r="AI302" i="1"/>
  <c r="Z302" i="1" s="1"/>
  <c r="AI306" i="1"/>
  <c r="Z306" i="1" s="1"/>
  <c r="AI310" i="1"/>
  <c r="Z310" i="1" s="1"/>
  <c r="AI322" i="1"/>
  <c r="Z322" i="1" s="1"/>
  <c r="AI327" i="1"/>
  <c r="Z327" i="1" s="1"/>
  <c r="AI333" i="1"/>
  <c r="Z333" i="1" s="1"/>
  <c r="AI337" i="1"/>
  <c r="Z337" i="1" s="1"/>
  <c r="AI341" i="1"/>
  <c r="Z341" i="1" s="1"/>
  <c r="AI346" i="1"/>
  <c r="Z346" i="1" s="1"/>
  <c r="AI350" i="1"/>
  <c r="Z350" i="1" s="1"/>
  <c r="AI355" i="1"/>
  <c r="Z355" i="1" s="1"/>
  <c r="AI359" i="1"/>
  <c r="Z359" i="1" s="1"/>
  <c r="AI363" i="1"/>
  <c r="Z363" i="1" s="1"/>
  <c r="AI368" i="1"/>
  <c r="Z368" i="1" s="1"/>
  <c r="AI372" i="1"/>
  <c r="Z372" i="1" s="1"/>
  <c r="AI377" i="1"/>
  <c r="Z377" i="1" s="1"/>
  <c r="AI382" i="1"/>
  <c r="Z382" i="1" s="1"/>
  <c r="AI386" i="1"/>
  <c r="Z386" i="1" s="1"/>
  <c r="AI391" i="1"/>
  <c r="Z391" i="1" s="1"/>
  <c r="AI395" i="1"/>
  <c r="Z395" i="1" s="1"/>
  <c r="AI399" i="1"/>
  <c r="Z399" i="1" s="1"/>
  <c r="AI404" i="1"/>
  <c r="Z404" i="1" s="1"/>
  <c r="AI409" i="1"/>
  <c r="Z409" i="1" s="1"/>
  <c r="Z496" i="1"/>
  <c r="Z498" i="1"/>
  <c r="Z500" i="1"/>
  <c r="AI172" i="1"/>
  <c r="Z172" i="1" s="1"/>
  <c r="AI189" i="1"/>
  <c r="Z189" i="1" s="1"/>
  <c r="AI217" i="1"/>
  <c r="Z217" i="1" s="1"/>
  <c r="AI236" i="1"/>
  <c r="Z236" i="1" s="1"/>
  <c r="AI278" i="1"/>
  <c r="Z278" i="1" s="1"/>
  <c r="Z502" i="1"/>
  <c r="Z504" i="1"/>
  <c r="Z570" i="1"/>
  <c r="Z571" i="1"/>
  <c r="Z572" i="1"/>
  <c r="Z574" i="1"/>
  <c r="Z575" i="1"/>
  <c r="Z576" i="1"/>
  <c r="Z578" i="1"/>
  <c r="Z579" i="1"/>
  <c r="Z581" i="1"/>
  <c r="Z582" i="1"/>
  <c r="Z584" i="1"/>
  <c r="Z585" i="1"/>
  <c r="Z586" i="1"/>
  <c r="Z587" i="1"/>
</calcChain>
</file>

<file path=xl/comments1.xml><?xml version="1.0" encoding="utf-8"?>
<comments xmlns="http://schemas.openxmlformats.org/spreadsheetml/2006/main">
  <authors>
    <author>Cemal Family</author>
  </authors>
  <commentList>
    <comment ref="E188" authorId="0" shapeId="0">
      <text>
        <r>
          <rPr>
            <b/>
            <sz val="9"/>
            <color indexed="81"/>
            <rFont val="Tahoma"/>
            <charset val="1"/>
          </rPr>
          <t>changed on 25/03/2016</t>
        </r>
      </text>
    </comment>
    <comment ref="E189" authorId="0" shapeId="0">
      <text>
        <r>
          <rPr>
            <b/>
            <sz val="9"/>
            <color indexed="81"/>
            <rFont val="Tahoma"/>
            <charset val="1"/>
          </rPr>
          <t>changed on 25/03/2016</t>
        </r>
        <r>
          <rPr>
            <sz val="9"/>
            <color indexed="81"/>
            <rFont val="Tahoma"/>
            <charset val="1"/>
          </rPr>
          <t xml:space="preserve">
</t>
        </r>
      </text>
    </comment>
    <comment ref="P189" authorId="0" shapeId="0">
      <text>
        <r>
          <rPr>
            <b/>
            <sz val="9"/>
            <color indexed="81"/>
            <rFont val="Tahoma"/>
            <charset val="1"/>
          </rPr>
          <t>Number of Rolls/ Pack</t>
        </r>
        <r>
          <rPr>
            <sz val="9"/>
            <color indexed="81"/>
            <rFont val="Tahoma"/>
            <charset val="1"/>
          </rPr>
          <t xml:space="preserve">
</t>
        </r>
      </text>
    </comment>
    <comment ref="R189" authorId="0" shapeId="0">
      <text>
        <r>
          <rPr>
            <b/>
            <sz val="9"/>
            <color indexed="81"/>
            <rFont val="Tahoma"/>
            <charset val="1"/>
          </rPr>
          <t>Rolls per Carton</t>
        </r>
        <r>
          <rPr>
            <sz val="9"/>
            <color indexed="81"/>
            <rFont val="Tahoma"/>
            <charset val="1"/>
          </rPr>
          <t xml:space="preserve">
</t>
        </r>
      </text>
    </comment>
    <comment ref="E190" authorId="0" shapeId="0">
      <text>
        <r>
          <rPr>
            <b/>
            <sz val="9"/>
            <color indexed="81"/>
            <rFont val="Tahoma"/>
            <charset val="1"/>
          </rPr>
          <t>changed on 25/03/2016</t>
        </r>
        <r>
          <rPr>
            <sz val="9"/>
            <color indexed="81"/>
            <rFont val="Tahoma"/>
            <charset val="1"/>
          </rPr>
          <t xml:space="preserve">
</t>
        </r>
      </text>
    </comment>
    <comment ref="R192" authorId="0" shapeId="0">
      <text>
        <r>
          <rPr>
            <b/>
            <sz val="9"/>
            <color indexed="81"/>
            <rFont val="Tahoma"/>
            <charset val="1"/>
          </rPr>
          <t>12 Rolls per Carton</t>
        </r>
        <r>
          <rPr>
            <sz val="9"/>
            <color indexed="81"/>
            <rFont val="Tahoma"/>
            <charset val="1"/>
          </rPr>
          <t xml:space="preserve">
</t>
        </r>
      </text>
    </comment>
    <comment ref="E194" authorId="0" shapeId="0">
      <text>
        <r>
          <rPr>
            <b/>
            <sz val="9"/>
            <color indexed="81"/>
            <rFont val="Tahoma"/>
            <charset val="1"/>
          </rPr>
          <t>changed on 25/03/2016</t>
        </r>
        <r>
          <rPr>
            <sz val="9"/>
            <color indexed="81"/>
            <rFont val="Tahoma"/>
            <charset val="1"/>
          </rPr>
          <t xml:space="preserve">
</t>
        </r>
      </text>
    </comment>
    <comment ref="E201" authorId="0" shapeId="0">
      <text>
        <r>
          <rPr>
            <b/>
            <sz val="9"/>
            <color indexed="81"/>
            <rFont val="Tahoma"/>
            <charset val="1"/>
          </rPr>
          <t>changed on 25/03/2016</t>
        </r>
        <r>
          <rPr>
            <sz val="9"/>
            <color indexed="81"/>
            <rFont val="Tahoma"/>
            <charset val="1"/>
          </rPr>
          <t xml:space="preserve">
</t>
        </r>
      </text>
    </comment>
    <comment ref="E203" authorId="0" shapeId="0">
      <text>
        <r>
          <rPr>
            <b/>
            <sz val="9"/>
            <color indexed="81"/>
            <rFont val="Tahoma"/>
            <charset val="1"/>
          </rPr>
          <t>changed on 25/03/2016</t>
        </r>
        <r>
          <rPr>
            <sz val="9"/>
            <color indexed="81"/>
            <rFont val="Tahoma"/>
            <charset val="1"/>
          </rPr>
          <t xml:space="preserve">
</t>
        </r>
      </text>
    </comment>
    <comment ref="R471" authorId="0" shapeId="0">
      <text>
        <r>
          <rPr>
            <b/>
            <sz val="9"/>
            <color indexed="81"/>
            <rFont val="Tahoma"/>
            <charset val="1"/>
          </rPr>
          <t>consertar no website. Este e o correto.</t>
        </r>
        <r>
          <rPr>
            <sz val="9"/>
            <color indexed="81"/>
            <rFont val="Tahoma"/>
            <charset val="1"/>
          </rPr>
          <t xml:space="preserve">
</t>
        </r>
      </text>
    </comment>
  </commentList>
</comments>
</file>

<file path=xl/sharedStrings.xml><?xml version="1.0" encoding="utf-8"?>
<sst xmlns="http://schemas.openxmlformats.org/spreadsheetml/2006/main" count="4044" uniqueCount="1136">
  <si>
    <t>Item Type</t>
  </si>
  <si>
    <t>Product Code/SKU</t>
  </si>
  <si>
    <t>Brand Name</t>
  </si>
  <si>
    <t>Category</t>
  </si>
  <si>
    <t>Product UPC/EAN</t>
  </si>
  <si>
    <t>Product</t>
  </si>
  <si>
    <t>ColOff</t>
  </si>
  <si>
    <t>Specimen Collector</t>
  </si>
  <si>
    <t>4001-CO</t>
  </si>
  <si>
    <t>Hippo Dispenser + 20 Tic-Tong® Tongue Depressors - Animal</t>
  </si>
  <si>
    <t>Kleenex® 2 Ply Facial Tissue - 200 Sheets/ Pack - 24 Packs/ Case</t>
  </si>
  <si>
    <t>Kleenex® 2 Ply Facial Tissue - 100 Sheets/ Pack - 48 Packs/ Case</t>
  </si>
  <si>
    <t>Scott® 2 Ply Facial Tissue - 100 Sheets/ Pack - 48 Packs/ Case</t>
  </si>
  <si>
    <t>Availability: 2 weeks</t>
  </si>
  <si>
    <t>Flavours</t>
  </si>
  <si>
    <t>Order No</t>
  </si>
  <si>
    <t>Shoe Lace Colour</t>
  </si>
  <si>
    <t>Specification</t>
  </si>
  <si>
    <t>Right #17</t>
  </si>
  <si>
    <t>Right #89</t>
  </si>
  <si>
    <t>Left #18</t>
  </si>
  <si>
    <t>Left #90</t>
  </si>
  <si>
    <t>Left #25</t>
  </si>
  <si>
    <t>Right #26</t>
  </si>
  <si>
    <t>Colour</t>
  </si>
  <si>
    <t>3ml</t>
  </si>
  <si>
    <t>5ml</t>
  </si>
  <si>
    <t>10ml</t>
  </si>
  <si>
    <t>25g x 21mm</t>
  </si>
  <si>
    <t>25g x 41mm</t>
  </si>
  <si>
    <t>27g x 22mm</t>
  </si>
  <si>
    <t>27g x 35mm</t>
  </si>
  <si>
    <t>27g x 41mm</t>
  </si>
  <si>
    <t>30g x 13mm</t>
  </si>
  <si>
    <t>30g x 22mm</t>
  </si>
  <si>
    <t>Sizes</t>
  </si>
  <si>
    <t>1-0.8</t>
  </si>
  <si>
    <t>1-0.9</t>
  </si>
  <si>
    <t>1/2</t>
  </si>
  <si>
    <t>Apple Cinnamon</t>
  </si>
  <si>
    <t>Panda  Punch</t>
  </si>
  <si>
    <t>Witchy Candy Mint</t>
  </si>
  <si>
    <t>Bumble Bee Bubble Gum</t>
  </si>
  <si>
    <t>Koala Berry</t>
  </si>
  <si>
    <t>Moose Mallow</t>
  </si>
  <si>
    <t>Packsize/ Packtype</t>
  </si>
  <si>
    <t>5 Kg Pail</t>
  </si>
  <si>
    <t>20 Kg Pail</t>
  </si>
  <si>
    <t>20 Kg Bag</t>
  </si>
  <si>
    <t>White Powder - 32g</t>
  </si>
  <si>
    <t>Yellow Powder - 32g</t>
  </si>
  <si>
    <t>Yellow Liquid - 15 ml</t>
  </si>
  <si>
    <t>With Opening</t>
  </si>
  <si>
    <t>Without Opening</t>
  </si>
  <si>
    <t>Developer - 500 ml</t>
  </si>
  <si>
    <t>Developer - 5 L</t>
  </si>
  <si>
    <t>Fixer - 500 ml</t>
  </si>
  <si>
    <t>Fixer - 5 L</t>
  </si>
  <si>
    <t>Blue</t>
  </si>
  <si>
    <t>White</t>
  </si>
  <si>
    <t>Lavender</t>
  </si>
  <si>
    <t>Green</t>
  </si>
  <si>
    <t>Regular</t>
  </si>
  <si>
    <t>Fine</t>
  </si>
  <si>
    <t>5.0 x 5.0 cm</t>
  </si>
  <si>
    <t>7.5 x 7.5 cm</t>
  </si>
  <si>
    <t>Nylon Pointy Latch</t>
  </si>
  <si>
    <t>Bristle Pointy Latch</t>
  </si>
  <si>
    <t>Nylon Flat Latch</t>
  </si>
  <si>
    <t>Junior Cup - RA Latch</t>
  </si>
  <si>
    <t>Screw In</t>
  </si>
  <si>
    <t>RA Latch</t>
  </si>
  <si>
    <t>Snap On</t>
  </si>
  <si>
    <t>Medium</t>
  </si>
  <si>
    <t>Adult</t>
  </si>
  <si>
    <t>Child</t>
  </si>
  <si>
    <t>Pack Type</t>
  </si>
  <si>
    <t>Refill</t>
  </si>
  <si>
    <t>Canister</t>
  </si>
  <si>
    <t>200 x 270 mm</t>
  </si>
  <si>
    <t>270 x 360 mm</t>
  </si>
  <si>
    <t>266 x 355 mm</t>
  </si>
  <si>
    <t>295 x 406 mm</t>
  </si>
  <si>
    <t>34 x 203 mm</t>
  </si>
  <si>
    <t>254 x 254 mm</t>
  </si>
  <si>
    <t>254 x 330 mm</t>
  </si>
  <si>
    <t>254 x 355 mm</t>
  </si>
  <si>
    <t>240 x 360 mm</t>
  </si>
  <si>
    <t>Model</t>
  </si>
  <si>
    <t>Contra-Angle Universal</t>
  </si>
  <si>
    <t>Contra-Angle Adult</t>
  </si>
  <si>
    <t>Contra-Angle Junior</t>
  </si>
  <si>
    <t>Specification/ Width</t>
  </si>
  <si>
    <t>Narrow</t>
  </si>
  <si>
    <t>Wide</t>
  </si>
  <si>
    <t>Specification/ Number</t>
  </si>
  <si>
    <t>TB-1-0015-144</t>
  </si>
  <si>
    <t>TB-1-002-144</t>
  </si>
  <si>
    <t>TB-2-0015-144</t>
  </si>
  <si>
    <t>TB-2-002-144</t>
  </si>
  <si>
    <t>S</t>
  </si>
  <si>
    <t>M</t>
  </si>
  <si>
    <t>L</t>
  </si>
  <si>
    <t>X-Large</t>
  </si>
  <si>
    <t>41 x 203 mm</t>
  </si>
  <si>
    <t>Price Inc. GST</t>
  </si>
  <si>
    <t>Edenta</t>
  </si>
  <si>
    <t>Aqium</t>
  </si>
  <si>
    <t>Milton</t>
  </si>
  <si>
    <t>Clinicare</t>
  </si>
  <si>
    <t>Integra Miltex</t>
  </si>
  <si>
    <t>Cutisoft</t>
  </si>
  <si>
    <t>Crosstex</t>
  </si>
  <si>
    <t>Rayvue</t>
  </si>
  <si>
    <t>Kerr</t>
  </si>
  <si>
    <t>PDS</t>
  </si>
  <si>
    <t>Laclede</t>
  </si>
  <si>
    <t>Optum</t>
  </si>
  <si>
    <t>Thomas</t>
  </si>
  <si>
    <t>Unident</t>
  </si>
  <si>
    <t>The Hydrant®</t>
  </si>
  <si>
    <t>Medipack</t>
  </si>
  <si>
    <t>Mediflex</t>
  </si>
  <si>
    <t>Plastic Cups</t>
  </si>
  <si>
    <t>Dental Burs</t>
  </si>
  <si>
    <t>Dental Aspirator Tips</t>
  </si>
  <si>
    <t>789 894 808 0085</t>
  </si>
  <si>
    <t>AL101</t>
  </si>
  <si>
    <t>Tic Tong</t>
  </si>
  <si>
    <t>AL103</t>
  </si>
  <si>
    <t>AL104</t>
  </si>
  <si>
    <t>PAHIP</t>
  </si>
  <si>
    <t>Dynarex - Wooden Tongue Depressor Jr - 5.5'' - 500 Pack</t>
  </si>
  <si>
    <t>DY4311-500</t>
  </si>
  <si>
    <t>Dynarex</t>
  </si>
  <si>
    <t>White Sterile Gloves - Ansell Gammex - 40 Pairs/ Pack (Check Multi Buy Deals)</t>
  </si>
  <si>
    <t>ANGLGM</t>
  </si>
  <si>
    <t>Ansell</t>
  </si>
  <si>
    <t>Powder Free Sterile White Gloves - Ansell Gammex PF - 40 Pairs/ pack</t>
  </si>
  <si>
    <t>ANGLGMPF</t>
  </si>
  <si>
    <t>4153PF</t>
  </si>
  <si>
    <t>Powder Free Sterile Gloves - Ansell Nutex Dermashield - 40 Pairs/ Pack</t>
  </si>
  <si>
    <t>ANGLNUDM</t>
  </si>
  <si>
    <t>4453D</t>
  </si>
  <si>
    <t>Kimberly Clark</t>
  </si>
  <si>
    <t>KC4220C</t>
  </si>
  <si>
    <t>KC4210C</t>
  </si>
  <si>
    <t>KC4260C</t>
  </si>
  <si>
    <t>KC5855</t>
  </si>
  <si>
    <t>KC2760</t>
  </si>
  <si>
    <t>KC2765</t>
  </si>
  <si>
    <t>KC2740</t>
  </si>
  <si>
    <t>KC4261</t>
  </si>
  <si>
    <t>Depend</t>
  </si>
  <si>
    <t>Kleenex Compact Hand Towel - 29.5cm X 19cm - 2160 Sheets/ Case</t>
  </si>
  <si>
    <t>KC4440C</t>
  </si>
  <si>
    <t>Kleenex</t>
  </si>
  <si>
    <t>KC4456C</t>
  </si>
  <si>
    <t>KC4457C</t>
  </si>
  <si>
    <t>Scott</t>
  </si>
  <si>
    <t>KC4941</t>
  </si>
  <si>
    <t>Kleenex Toilet Tissue - 2 Ply Premium -  48 Rolls per Case</t>
  </si>
  <si>
    <t>KC4735C</t>
  </si>
  <si>
    <t>KC4715C</t>
  </si>
  <si>
    <t>KC4720C</t>
  </si>
  <si>
    <t>KC4725C</t>
  </si>
  <si>
    <t>KCMK48247P</t>
  </si>
  <si>
    <t>Kimberly-Clark Fog-Free Surgical Mask with Ties, Blue - 50 Units/ Pack</t>
  </si>
  <si>
    <t>KCMK49214P</t>
  </si>
  <si>
    <t>KCMK6000P</t>
  </si>
  <si>
    <t>KCMK6001P</t>
  </si>
  <si>
    <t>Kimberly Clark Impervious Gown - 75 Units/ Case</t>
  </si>
  <si>
    <t xml:space="preserve">  SKU</t>
  </si>
  <si>
    <t>KC7000C</t>
  </si>
  <si>
    <t>KC7001C</t>
  </si>
  <si>
    <t>Kimberly Clark Isolation Gown, 3-Layer Fabric, Elastic Cuff, Large - 100 Units/ Case</t>
  </si>
  <si>
    <t>KC69979C</t>
  </si>
  <si>
    <t>KC69981C</t>
  </si>
  <si>
    <t>Kimberly Clark Bouffant Cap, Regular - 500 Units/ Case</t>
  </si>
  <si>
    <t>KC3502C</t>
  </si>
  <si>
    <t>KC3501C</t>
  </si>
  <si>
    <t>KC3603C</t>
  </si>
  <si>
    <t>KC3604C</t>
  </si>
  <si>
    <t>KC6925C</t>
  </si>
  <si>
    <t>Kleenex Toilet Tissue 2 Ply - Executive -  400 Sheets/ Roll - 48 Rolls per Case</t>
  </si>
  <si>
    <t>KC4737</t>
  </si>
  <si>
    <t>Powder Free Latex Free Sterile Gloves - Ansell Dermaprene - 25 Pairs/ pack</t>
  </si>
  <si>
    <t>ANGLDER</t>
  </si>
  <si>
    <t>4213N</t>
  </si>
  <si>
    <t>KC4430</t>
  </si>
  <si>
    <t>Powder Free White Dental Gloves - Ansell Micro-Touch Denta-Glove - 100 Gloves/ Pack</t>
  </si>
  <si>
    <t>ANGLDTPF</t>
  </si>
  <si>
    <t>Kimberly Clark Versa Towel 4220 - Large 49 X 41.5 cm - Each Roll</t>
  </si>
  <si>
    <t>KC4220E</t>
  </si>
  <si>
    <t>Kimberly Clark Versa Towel 4210 - 24.5 X 41.5 cm - Each Roll</t>
  </si>
  <si>
    <t>KC4210E</t>
  </si>
  <si>
    <t>Kimberky Clark Bed Sheet - 53.5 cm X 80 M - Each Roll</t>
  </si>
  <si>
    <t>KC4260E</t>
  </si>
  <si>
    <t>Kleenex Compact Hand Towel - 29.5cm X 19cm -  Pack</t>
  </si>
  <si>
    <t>KC4440P</t>
  </si>
  <si>
    <t>KC4720P</t>
  </si>
  <si>
    <t>KC4725P</t>
  </si>
  <si>
    <t>Kimberly-Clark Bouffant Cap, Regular - 100 Units/ Pack</t>
  </si>
  <si>
    <t>KC3502P</t>
  </si>
  <si>
    <t>KC3501P</t>
  </si>
  <si>
    <t>KC3603P</t>
  </si>
  <si>
    <t>KC3604P</t>
  </si>
  <si>
    <t>Kimberly Clark Impervious Gown - 15 Units/ Pack</t>
  </si>
  <si>
    <t>KC7000P</t>
  </si>
  <si>
    <t>KC7001P</t>
  </si>
  <si>
    <t>Kimberly Clark Isolation Gown, 3-Layer Fabric, Elastic Cuff, Large - 10 Units/ Pack</t>
  </si>
  <si>
    <t>KC69979P</t>
  </si>
  <si>
    <t>KC69981P</t>
  </si>
  <si>
    <t>KCMK48247C</t>
  </si>
  <si>
    <t>KCMK6000C</t>
  </si>
  <si>
    <t>KCMK49214C</t>
  </si>
  <si>
    <t>KCMK6001C</t>
  </si>
  <si>
    <t>Edentulous Mandible - Each</t>
  </si>
  <si>
    <t>NO4010</t>
  </si>
  <si>
    <t>Edentulous Mandible with Gum - Each</t>
  </si>
  <si>
    <t>NO4010G</t>
  </si>
  <si>
    <t>Pre Molar Model - Each</t>
  </si>
  <si>
    <t>NO4005G</t>
  </si>
  <si>
    <t>NO9014</t>
  </si>
  <si>
    <t>Powder Free White Gloves - Ansell Micro-Touch Dermaclean - 100 Gloves/ pack</t>
  </si>
  <si>
    <t>ANGLDCPF</t>
  </si>
  <si>
    <t>CUPPL200C</t>
  </si>
  <si>
    <t>Consumables</t>
  </si>
  <si>
    <t>5001-CO</t>
  </si>
  <si>
    <t>789 894 808 0092</t>
  </si>
  <si>
    <t>Tungsten Carbide Cutters Edenta - Each</t>
  </si>
  <si>
    <t>Tungsten Carbide Cutters</t>
  </si>
  <si>
    <t>0110.023HP</t>
  </si>
  <si>
    <t>0410.023HP</t>
  </si>
  <si>
    <t>0710.023HP</t>
  </si>
  <si>
    <t>0810.023HP</t>
  </si>
  <si>
    <t>1710.023HP</t>
  </si>
  <si>
    <t>5210.060HP</t>
  </si>
  <si>
    <t>5610.045HP</t>
  </si>
  <si>
    <t>6110.040HP</t>
  </si>
  <si>
    <t>7210.060HP</t>
  </si>
  <si>
    <t>Tofflemire Bands - 144 Units/ Pack</t>
  </si>
  <si>
    <t>Tofflemire Bands</t>
  </si>
  <si>
    <t xml:space="preserve">TB-1-0015-144 </t>
  </si>
  <si>
    <t xml:space="preserve">TB-1-002-144 </t>
  </si>
  <si>
    <t xml:space="preserve">TB-2-0015-144 </t>
  </si>
  <si>
    <t xml:space="preserve">TB-2-002-144 </t>
  </si>
  <si>
    <t>TB-3-0015-144</t>
  </si>
  <si>
    <t>TB-13-0015-144</t>
  </si>
  <si>
    <t>TB-13-002-144</t>
  </si>
  <si>
    <t>Tofflemire Bands - 12 Units/ Pack</t>
  </si>
  <si>
    <t>TB-1-001-12</t>
  </si>
  <si>
    <t>TB-3-002-12</t>
  </si>
  <si>
    <t>Siqveland Bands - 12 Units/ Pack</t>
  </si>
  <si>
    <t>SB-NARROW</t>
  </si>
  <si>
    <t>SB-WIDE</t>
  </si>
  <si>
    <t>Tofflemire Retainers - Each</t>
  </si>
  <si>
    <t>Tofflemire Retainers</t>
  </si>
  <si>
    <t>TOF-CA-U</t>
  </si>
  <si>
    <t>TOF-CA-A</t>
  </si>
  <si>
    <t>TOF-CA-J</t>
  </si>
  <si>
    <t>Barrier Film 10 x 15 cm - 1200 Sheets/ Roll</t>
  </si>
  <si>
    <t>BF-BL</t>
  </si>
  <si>
    <t>BF-CL</t>
  </si>
  <si>
    <t>Syringe Sleeves - 500 Units/ Pack</t>
  </si>
  <si>
    <t>SSLEEVE</t>
  </si>
  <si>
    <t>SSLEEVWO</t>
  </si>
  <si>
    <t>Tray Sleeves - 500 Units/ Pack</t>
  </si>
  <si>
    <t>TS-200x270</t>
  </si>
  <si>
    <t>TS-270x360</t>
  </si>
  <si>
    <t>TS-266x355</t>
  </si>
  <si>
    <t>TS-295x406</t>
  </si>
  <si>
    <t>Sensor Covers - 500 Units/ Pack</t>
  </si>
  <si>
    <t>SC-34x203</t>
  </si>
  <si>
    <t>SC-41x203</t>
  </si>
  <si>
    <t>Headrest Covers - Plastic - 250 Units/ Pack</t>
  </si>
  <si>
    <t>HRC-PL-254-254</t>
  </si>
  <si>
    <t>HRC-PL-254x355</t>
  </si>
  <si>
    <t>HRC-PL-240x360</t>
  </si>
  <si>
    <t>Headrest Covers - Paper - 500 Units/ Pack</t>
  </si>
  <si>
    <t>HRC-PP-254x254</t>
  </si>
  <si>
    <t>HRC-PP-254x330</t>
  </si>
  <si>
    <t>XRS-380-660</t>
  </si>
  <si>
    <t>SS White Zinc Cement</t>
  </si>
  <si>
    <t>SS-W992233</t>
  </si>
  <si>
    <t>SS-W992232</t>
  </si>
  <si>
    <t>SS-W992244</t>
  </si>
  <si>
    <t>Plastic Set Up Tray - 34 x 25 cm - Each</t>
  </si>
  <si>
    <t>PTRAY-GR</t>
  </si>
  <si>
    <t>PTRAY-RED</t>
  </si>
  <si>
    <t>PTRAY-BL</t>
  </si>
  <si>
    <t>Clinicare Alcohol Bactericidal Wipes - 220 Wipes/ Pack</t>
  </si>
  <si>
    <t>CL-193323C</t>
  </si>
  <si>
    <t>Clinicare Hospital Grade Disinfectant Wipes - 220 Wipes/ Pack</t>
  </si>
  <si>
    <t>CL-181266R</t>
  </si>
  <si>
    <t>CL-181266C</t>
  </si>
  <si>
    <t>Clinicare Neutral Detergent Wipes  - 220 Wipes/ Pack</t>
  </si>
  <si>
    <t>C- DL2610/ R - DL2610R</t>
  </si>
  <si>
    <t>CL-186414R</t>
  </si>
  <si>
    <t>CL-186414C</t>
  </si>
  <si>
    <t>Integra Miltex Silicone Mouth Props - Each</t>
  </si>
  <si>
    <t>SMP-MEDIUM</t>
  </si>
  <si>
    <t>SMP-ADULT</t>
  </si>
  <si>
    <t>SMP-CHILD</t>
  </si>
  <si>
    <t>Cutisoft Gauze Swabs - 8 Ply - 100 Units/ Pack</t>
  </si>
  <si>
    <t>CS-G-5x5-8P</t>
  </si>
  <si>
    <t>CS-G-75x75-8P</t>
  </si>
  <si>
    <t>Crosstex Non-Woven Gauze Swabs - 4 Ply - 200 Units/ Pack</t>
  </si>
  <si>
    <t>CT-G-5x5-200</t>
  </si>
  <si>
    <t>CT-G-75x75-200</t>
  </si>
  <si>
    <t>Micro Applicators - 4x100 Units</t>
  </si>
  <si>
    <t>Micro Applicators</t>
  </si>
  <si>
    <t>MA-R</t>
  </si>
  <si>
    <t>MA-F</t>
  </si>
  <si>
    <t>Prophy Rings - Disposable -100 Units/ Pack</t>
  </si>
  <si>
    <t>Ongard Prophy Cups - White Webbed - 144 Units/ Pack</t>
  </si>
  <si>
    <t>ON-PCL</t>
  </si>
  <si>
    <t>ON-PCSI</t>
  </si>
  <si>
    <t>ON-PCSO</t>
  </si>
  <si>
    <t>Ongard Prophy Brushes - 144 Units/ Pack</t>
  </si>
  <si>
    <t>ON-PBSI</t>
  </si>
  <si>
    <t>ON-PBL</t>
  </si>
  <si>
    <t>Prophy Brushes - 100 Unit/ Pack</t>
  </si>
  <si>
    <t>PBNP</t>
  </si>
  <si>
    <t>PBBP</t>
  </si>
  <si>
    <t>PBNF</t>
  </si>
  <si>
    <t>PBJC</t>
  </si>
  <si>
    <t>Bib Chain Autoclavable Silicone - 43 cm long - Each</t>
  </si>
  <si>
    <t>Bib Chain Metal - 38 cm long - Each</t>
  </si>
  <si>
    <t>BCSTEEL</t>
  </si>
  <si>
    <t>HAWST</t>
  </si>
  <si>
    <t>Instrument Code Rings - 100 Units/ Pack</t>
  </si>
  <si>
    <t>CR-W</t>
  </si>
  <si>
    <t>CR-B</t>
  </si>
  <si>
    <t>CR-R</t>
  </si>
  <si>
    <t>CR-G</t>
  </si>
  <si>
    <t>CR-BL</t>
  </si>
  <si>
    <t>CR-O</t>
  </si>
  <si>
    <t>Ongard Bibs Bubbles 2 Ply - 33x25 cm - 1,000 Units/ Pack</t>
  </si>
  <si>
    <t>ON-BB-2P</t>
  </si>
  <si>
    <t>ON-711290</t>
  </si>
  <si>
    <t>ON-711291</t>
  </si>
  <si>
    <t>ON-711292</t>
  </si>
  <si>
    <t>ON-711293</t>
  </si>
  <si>
    <t>ON-711294</t>
  </si>
  <si>
    <t>ON-711295</t>
  </si>
  <si>
    <t>ON-711296</t>
  </si>
  <si>
    <t>ON-711297</t>
  </si>
  <si>
    <t>ON-711298</t>
  </si>
  <si>
    <t>ON-711299</t>
  </si>
  <si>
    <t>Ongard Bibs Dimples 2 Ply - 33x46 cm - 500 Units/ Pack</t>
  </si>
  <si>
    <t>ON-BD-2P</t>
  </si>
  <si>
    <t>ON-711280</t>
  </si>
  <si>
    <t>ON-711281</t>
  </si>
  <si>
    <t>ON-711282</t>
  </si>
  <si>
    <t>ON-711283</t>
  </si>
  <si>
    <t>ON-711284</t>
  </si>
  <si>
    <t>ON-711285</t>
  </si>
  <si>
    <t>ON-711286</t>
  </si>
  <si>
    <t>ON-711287</t>
  </si>
  <si>
    <t>ON-711288</t>
  </si>
  <si>
    <t>ON-711289</t>
  </si>
  <si>
    <t>EBW21x28/1000</t>
  </si>
  <si>
    <t>EBW28x42</t>
  </si>
  <si>
    <t>Dental Bibs 3 Ply - 35x45 cm - 500 Units/ Pack</t>
  </si>
  <si>
    <t>HD-BB</t>
  </si>
  <si>
    <t>HD-BW</t>
  </si>
  <si>
    <t>HD-BL</t>
  </si>
  <si>
    <t>HD-BG</t>
  </si>
  <si>
    <t>Kimberly Clark Protecta Pads 4Ply</t>
  </si>
  <si>
    <t>Kerr Kwik Bite with Index - 15 Units/ Pack</t>
  </si>
  <si>
    <t>KE-270</t>
  </si>
  <si>
    <t>KE-1780</t>
  </si>
  <si>
    <t>Kodak Ultraspeed Films - Pack</t>
  </si>
  <si>
    <t>Kodak</t>
  </si>
  <si>
    <t>KD-DF-54</t>
  </si>
  <si>
    <t>KD-DF-58</t>
  </si>
  <si>
    <t>KD-DF-42</t>
  </si>
  <si>
    <t>Kodak Ultraspeed Films With Clinasept Barrier - Pack</t>
  </si>
  <si>
    <t>KD-DF-54C</t>
  </si>
  <si>
    <t>KD-DF-58C</t>
  </si>
  <si>
    <t>KD-DF-57C</t>
  </si>
  <si>
    <t>Kodak Insight Periapical Films - Pack</t>
  </si>
  <si>
    <t>KD-IP-01</t>
  </si>
  <si>
    <t>KD-IP-21</t>
  </si>
  <si>
    <t>Kodak Insight Film With Clinasept Periapical Barrier - Pack</t>
  </si>
  <si>
    <t>KD-IP-01C</t>
  </si>
  <si>
    <t>KD-IP-21C</t>
  </si>
  <si>
    <t>ON-BTW</t>
  </si>
  <si>
    <t>Rayvue Bite-Wing Holders - 144 Units/ Pack</t>
  </si>
  <si>
    <t>RV-BWH</t>
  </si>
  <si>
    <t>Kodak GBX Processing Chemicals</t>
  </si>
  <si>
    <t>KD-D-500</t>
  </si>
  <si>
    <t>KD-D-5</t>
  </si>
  <si>
    <t>KD-F-500</t>
  </si>
  <si>
    <t>KD-F-5</t>
  </si>
  <si>
    <t>PDS45-001</t>
  </si>
  <si>
    <t>X-Ray Film Holder - Each</t>
  </si>
  <si>
    <t>SFH</t>
  </si>
  <si>
    <t>Ainsworth Yellowstone</t>
  </si>
  <si>
    <t>Ainsworth</t>
  </si>
  <si>
    <t>AIYS5P</t>
  </si>
  <si>
    <t>AIYS20P</t>
  </si>
  <si>
    <t>AIYS20B</t>
  </si>
  <si>
    <t>ON-DCR</t>
  </si>
  <si>
    <t>Fluoride Foam Laclede 165ml Can - Each</t>
  </si>
  <si>
    <t>LC-FF-01</t>
  </si>
  <si>
    <t>LC-FF-02</t>
  </si>
  <si>
    <t>LC-FF-04</t>
  </si>
  <si>
    <t>LC-FF-05</t>
  </si>
  <si>
    <t>LC-FF-06</t>
  </si>
  <si>
    <t>LC-FF-07</t>
  </si>
  <si>
    <t>Optum Prophypaste and  Fluoride Prophypaste - Each</t>
  </si>
  <si>
    <t>OP-PP-FM</t>
  </si>
  <si>
    <t>OP-PP-BG</t>
  </si>
  <si>
    <t>OP-PPF-FM</t>
  </si>
  <si>
    <t>OP-PPF-WB</t>
  </si>
  <si>
    <t>MDT Diamond Burs Football  - 10 Units/ Pack</t>
  </si>
  <si>
    <t>MDT</t>
  </si>
  <si>
    <t>DB-FT-368018C</t>
  </si>
  <si>
    <t>DB-FT-368018F</t>
  </si>
  <si>
    <t>DB-FT-368018M</t>
  </si>
  <si>
    <t>DB-FT-368020F</t>
  </si>
  <si>
    <t>DB-FT-368020M</t>
  </si>
  <si>
    <t>DB-FT-368020UF</t>
  </si>
  <si>
    <t>DB-FT-368020XF</t>
  </si>
  <si>
    <t>DB-FT-368023C</t>
  </si>
  <si>
    <t>DB-FT-368023F</t>
  </si>
  <si>
    <t>DB-FT-368023M</t>
  </si>
  <si>
    <t>DB-FT-368023XF</t>
  </si>
  <si>
    <t>MDT Diamond Burs Egg  - 10 Units/ Pack</t>
  </si>
  <si>
    <t>DB-EG-379019C</t>
  </si>
  <si>
    <t>DB-EG-379019F</t>
  </si>
  <si>
    <t>DB-EG-379019M</t>
  </si>
  <si>
    <t>MDT Diamond Burs Interdental  - 10 Units/ Pack</t>
  </si>
  <si>
    <t>DB-ID-392016M</t>
  </si>
  <si>
    <t>DB-ID-392018C</t>
  </si>
  <si>
    <t>DB-ID-392018M</t>
  </si>
  <si>
    <t>MDT Diamond Burs Depth Marker - 10 Units/ Pack</t>
  </si>
  <si>
    <t xml:space="preserve"> DB-DM-834016M</t>
  </si>
  <si>
    <t xml:space="preserve"> DB-DM-834021M</t>
  </si>
  <si>
    <t>MDT Diamond Burs Round - 10 Units/ Pack</t>
  </si>
  <si>
    <t>DB-RD-801009M</t>
  </si>
  <si>
    <t>DB-RD-801010F</t>
  </si>
  <si>
    <t>DB-RD-801010M</t>
  </si>
  <si>
    <t>DB-RD-801012C</t>
  </si>
  <si>
    <t>DB-RD-801012M</t>
  </si>
  <si>
    <t>DB-RD-801014C</t>
  </si>
  <si>
    <t>DB-RD-801014M</t>
  </si>
  <si>
    <t>DB-RD-801016C</t>
  </si>
  <si>
    <t>DB-RD-801016F</t>
  </si>
  <si>
    <t>DB-RD-801016M</t>
  </si>
  <si>
    <t>DB-RD-801018C</t>
  </si>
  <si>
    <t>DB-RD-801018F</t>
  </si>
  <si>
    <t>DB-RD-801018M</t>
  </si>
  <si>
    <t xml:space="preserve"> MDT Diamond Burs Round With Collar - 10 Units/ Pack</t>
  </si>
  <si>
    <t>DB-RWC-802012M</t>
  </si>
  <si>
    <t>DB-RWC-802014M</t>
  </si>
  <si>
    <t>DB-RWC-802021C</t>
  </si>
  <si>
    <t>DB-RWC-802021F</t>
  </si>
  <si>
    <t>DB-RWC-802021M</t>
  </si>
  <si>
    <t>MDT Diamond Burs Inverted Cone - Short Head - 10 Units/ Pack</t>
  </si>
  <si>
    <t>DB-ICSH-805009M</t>
  </si>
  <si>
    <t>DB-ICSH-805012C</t>
  </si>
  <si>
    <t>DB-ICSH-805012M</t>
  </si>
  <si>
    <t>DB-ICSH-805014C</t>
  </si>
  <si>
    <t>DB-ICSH-805014M</t>
  </si>
  <si>
    <t>DB-ICSH-805017C</t>
  </si>
  <si>
    <t>DB-ICSH-805017F</t>
  </si>
  <si>
    <t>DB-ICSH-805017M</t>
  </si>
  <si>
    <t>DB-ICSH-805019C</t>
  </si>
  <si>
    <t>MDT Diamond Burs Inverted Cone With Collar - 10 Units/ Pack</t>
  </si>
  <si>
    <t xml:space="preserve"> DB-ICWC-806012C</t>
  </si>
  <si>
    <t xml:space="preserve"> DB-ICWC-806012M</t>
  </si>
  <si>
    <t xml:space="preserve"> DB-ICWC-806014C</t>
  </si>
  <si>
    <t xml:space="preserve"> DB-ICWC-806014M</t>
  </si>
  <si>
    <t xml:space="preserve"> DB-ICWC-806017C</t>
  </si>
  <si>
    <t xml:space="preserve"> DB-ICWC-806017F</t>
  </si>
  <si>
    <t xml:space="preserve"> DB-ICWC-806017M</t>
  </si>
  <si>
    <t xml:space="preserve"> DB-ICWC-806019C</t>
  </si>
  <si>
    <t xml:space="preserve"> DB-ICWC-806019M</t>
  </si>
  <si>
    <t>MDT Diamond Burs Barrel - 10 Units/ Pack</t>
  </si>
  <si>
    <t>DB-BR-811033-C</t>
  </si>
  <si>
    <t>DB-BR-811033-F</t>
  </si>
  <si>
    <t>DB-BR-811033-M</t>
  </si>
  <si>
    <t>DB-BR-811033-XC</t>
  </si>
  <si>
    <t>DB-BR-811S033-C</t>
  </si>
  <si>
    <t>DB-BR-811S033-M</t>
  </si>
  <si>
    <t>MDT Diamond Burs Pear  - 10 Units / Pack</t>
  </si>
  <si>
    <t>DB-PR-830012C</t>
  </si>
  <si>
    <t>DB-PR-830012M</t>
  </si>
  <si>
    <t>DB-PR-830012XF</t>
  </si>
  <si>
    <t>DB-PR-830014C</t>
  </si>
  <si>
    <t>DB-PR-830124M</t>
  </si>
  <si>
    <t>DB-PR-830016M</t>
  </si>
  <si>
    <t>MDT Diamond Burs Flat End Cylinder - 10 Units/ Pack</t>
  </si>
  <si>
    <t>DB-FEC-835009C</t>
  </si>
  <si>
    <t>DB-FEC-835009M</t>
  </si>
  <si>
    <t>DB-FEC-835010C</t>
  </si>
  <si>
    <t>DB-FEC-835010M</t>
  </si>
  <si>
    <t>DB-FEC-835012C</t>
  </si>
  <si>
    <t>DB-FEC-835012M</t>
  </si>
  <si>
    <t>DB-FEC-835015C</t>
  </si>
  <si>
    <t>DB-FEC-835015F</t>
  </si>
  <si>
    <t>DB-FEC-835015M</t>
  </si>
  <si>
    <t>MDT Diamond Burs Round End Cylinder - Short Head - 10 Units/ Pack</t>
  </si>
  <si>
    <t>DB-RECSH-838009M</t>
  </si>
  <si>
    <t>DB-RECSH-838010C</t>
  </si>
  <si>
    <t>DB-RECSH-838010M</t>
  </si>
  <si>
    <t>DB-RECSH-838012C</t>
  </si>
  <si>
    <t>DB-RECSH-838012M</t>
  </si>
  <si>
    <t>DB-RECSH-838014C</t>
  </si>
  <si>
    <t>DB-RECSH-838014M</t>
  </si>
  <si>
    <t>MDT Diamond Burs Flat End Taper - 10 Units/ Pack</t>
  </si>
  <si>
    <t>DB-FET-847012C</t>
  </si>
  <si>
    <t>DB-FET-847012F</t>
  </si>
  <si>
    <t>DB-FET-847012M</t>
  </si>
  <si>
    <t>DB-FET-847014C</t>
  </si>
  <si>
    <t>DB-FET-847014F</t>
  </si>
  <si>
    <t>DB-FET-847014M</t>
  </si>
  <si>
    <t>DB-FET-847016C</t>
  </si>
  <si>
    <t>DB-FET-847016F</t>
  </si>
  <si>
    <t>DB-FET-847016M</t>
  </si>
  <si>
    <t>MDT Diamond Burs Round End Taper  - 10 Units/ Pack</t>
  </si>
  <si>
    <t>DB-RET-856014C</t>
  </si>
  <si>
    <t>DB-RET-856014F</t>
  </si>
  <si>
    <t>DB-RET-856014M</t>
  </si>
  <si>
    <t>DB-RET-856016C</t>
  </si>
  <si>
    <t>DB-RET-856016F</t>
  </si>
  <si>
    <t>DB-RET-856016M</t>
  </si>
  <si>
    <t>MDT Diamond Burs Pointed Cone - 10 Units/ Pack</t>
  </si>
  <si>
    <t>DB-PC-859012F</t>
  </si>
  <si>
    <t>DB-PC-859012C</t>
  </si>
  <si>
    <t>DB-PC-859012M</t>
  </si>
  <si>
    <t>DB-PC-859014M</t>
  </si>
  <si>
    <t>DB-PC-859016C</t>
  </si>
  <si>
    <t>DB-PC-859016F</t>
  </si>
  <si>
    <t>DB-PC-859016M</t>
  </si>
  <si>
    <t>DB-PC-859016XF</t>
  </si>
  <si>
    <t>MDT Diamond Burs Flame - 10 Units/ Pack</t>
  </si>
  <si>
    <t>DB-FL-862012C</t>
  </si>
  <si>
    <t>DB-FL-862012F</t>
  </si>
  <si>
    <t>DB-FL-862012M</t>
  </si>
  <si>
    <t>DB-FL-862014C</t>
  </si>
  <si>
    <t>DB-FL-862014F</t>
  </si>
  <si>
    <t>DB-FL-862014M</t>
  </si>
  <si>
    <t>DB-FL-862012UF</t>
  </si>
  <si>
    <t>DB-FL-862012XF</t>
  </si>
  <si>
    <t>DB-FL-862015M</t>
  </si>
  <si>
    <t>DB-FL-861018F</t>
  </si>
  <si>
    <t>DB-FL-862018M</t>
  </si>
  <si>
    <t>Terumo Dental Needles - GST Free - 100 Units/ Pack</t>
  </si>
  <si>
    <t>Terumo</t>
  </si>
  <si>
    <t>TR-DN-25-21</t>
  </si>
  <si>
    <t>TR-DN-25-41</t>
  </si>
  <si>
    <t>TR-DN-27-22</t>
  </si>
  <si>
    <t>TR-DN-27-35</t>
  </si>
  <si>
    <t>TR-DN-27-41</t>
  </si>
  <si>
    <t>TR-DN-30-13</t>
  </si>
  <si>
    <t>TR-DN-30-22</t>
  </si>
  <si>
    <t>Terumo Luer Lock Syringe - 100 Units/ Pack</t>
  </si>
  <si>
    <t>TR-LL3</t>
  </si>
  <si>
    <t>TR-LL5</t>
  </si>
  <si>
    <t>TR-LL10</t>
  </si>
  <si>
    <t>Unident Aspirators - 100 Units/ Pack</t>
  </si>
  <si>
    <t>UN-ASP100-B</t>
  </si>
  <si>
    <t>UN-ASP100-W</t>
  </si>
  <si>
    <t>UN-ASP100-G</t>
  </si>
  <si>
    <t>UN-ASP100-PK</t>
  </si>
  <si>
    <t>UN-ASP100-OR</t>
  </si>
  <si>
    <t>UN-ASP100-Y</t>
  </si>
  <si>
    <t>Crosstex MaxVac Aspirators - 100 Units/ Pack</t>
  </si>
  <si>
    <t>CR-ASP-MV-100-W</t>
  </si>
  <si>
    <t>CR-ASP-MV-100-B</t>
  </si>
  <si>
    <t>CR-ASP-MV-100-PU</t>
  </si>
  <si>
    <t>CR-ASP-MV-100-PK</t>
  </si>
  <si>
    <t>CR-ASP-MV-100-G</t>
  </si>
  <si>
    <t>CR-ASP-MV-100-Y</t>
  </si>
  <si>
    <t>CR-SE-B</t>
  </si>
  <si>
    <t>CR-SE-CF</t>
  </si>
  <si>
    <t>Cryer Elevators - Each</t>
  </si>
  <si>
    <t>CEL-L-25</t>
  </si>
  <si>
    <t>CEL-R-26</t>
  </si>
  <si>
    <t>Forceps Upper Molars - Each</t>
  </si>
  <si>
    <t>UM-ENG-R-17</t>
  </si>
  <si>
    <t>UM-ENG-R-89</t>
  </si>
  <si>
    <t>UM-ENG-L-18</t>
  </si>
  <si>
    <t>UM-ENG-L-90</t>
  </si>
  <si>
    <t>SS101-1</t>
  </si>
  <si>
    <t>Steel Burs RA Round Long Shank Thomas - 6 Units/ Pack</t>
  </si>
  <si>
    <t>SB-RLS#2</t>
  </si>
  <si>
    <t>SB-RLS#3</t>
  </si>
  <si>
    <t>SB-RLS#4</t>
  </si>
  <si>
    <t>SB-RLS#5</t>
  </si>
  <si>
    <t>SB-RLS#6</t>
  </si>
  <si>
    <t>SB-RLS#7</t>
  </si>
  <si>
    <t>SB-RLS#8</t>
  </si>
  <si>
    <t>Steel Burs RA Round Thomas - 6 Units/ Pack</t>
  </si>
  <si>
    <t>Number Puzzle -  Educational Toy - Each</t>
  </si>
  <si>
    <t>TY-938</t>
  </si>
  <si>
    <t>TY-007</t>
  </si>
  <si>
    <t>Geo Shape Board - Educational Toy - Each</t>
  </si>
  <si>
    <t>TY-098</t>
  </si>
  <si>
    <t>Capital Letter Puzzle - Educational Toy - Each</t>
  </si>
  <si>
    <t>TY-939</t>
  </si>
  <si>
    <t>Let's Lace Shoes - Educational Toy -  Pair</t>
  </si>
  <si>
    <t>TY-008</t>
  </si>
  <si>
    <t>TY-008-BR</t>
  </si>
  <si>
    <t>TY-008-OR</t>
  </si>
  <si>
    <t>Clock Puzzle - Wooden Toy - Each</t>
  </si>
  <si>
    <t>TY-217</t>
  </si>
  <si>
    <t>Square Fraction Bar - Educational Toy - Each</t>
  </si>
  <si>
    <t>TY-097-S</t>
  </si>
  <si>
    <t>Stacking Boy - Wooden Toy - Each</t>
  </si>
  <si>
    <t>TY-068</t>
  </si>
  <si>
    <t>Post Box - Educational Toy - Each</t>
  </si>
  <si>
    <t>TY-159</t>
  </si>
  <si>
    <t>TY-964</t>
  </si>
  <si>
    <t>Butterfly Mini Puzzle - Wooden Toy - Each</t>
  </si>
  <si>
    <t>TY-202</t>
  </si>
  <si>
    <t>Rainbow Stacker - Wooden Toy - Each</t>
  </si>
  <si>
    <t>TY-933</t>
  </si>
  <si>
    <t>Delicious Apple - Wooden Toy - Each</t>
  </si>
  <si>
    <t>TY-960</t>
  </si>
  <si>
    <t>Hootie Owl Knob Puzzle - Wooden Toy - Each</t>
  </si>
  <si>
    <t>TY-243</t>
  </si>
  <si>
    <t>Round Fraction Bar - Educational Toy - Each</t>
  </si>
  <si>
    <t>TY-097-R</t>
  </si>
  <si>
    <t>Color Building Chart - Wooden Toy - Each</t>
  </si>
  <si>
    <t>TY-955</t>
  </si>
  <si>
    <t>Parrot Puzzle - Wooden Toy - Each</t>
  </si>
  <si>
    <t>TY-201</t>
  </si>
  <si>
    <t>Rainbow Fish Puzzle - Wooden Toy - Each</t>
  </si>
  <si>
    <t>TY-203</t>
  </si>
  <si>
    <t>SB-R#1/2</t>
  </si>
  <si>
    <t>SB-R#1-0.8</t>
  </si>
  <si>
    <t>SB-R#1-0.9</t>
  </si>
  <si>
    <t>SB-R#2</t>
  </si>
  <si>
    <t>SB-R#3</t>
  </si>
  <si>
    <t>SB-R#4</t>
  </si>
  <si>
    <t>SB-R#5</t>
  </si>
  <si>
    <t>SB-R#6</t>
  </si>
  <si>
    <t>SB-R#7</t>
  </si>
  <si>
    <t>SB-R#8</t>
  </si>
  <si>
    <t>SB-R#9</t>
  </si>
  <si>
    <t>SB-R#10</t>
  </si>
  <si>
    <t>SB-R#11</t>
  </si>
  <si>
    <t>SB-R#12</t>
  </si>
  <si>
    <t>ME-P-057100P</t>
  </si>
  <si>
    <t>ME-P-070230P</t>
  </si>
  <si>
    <t>ME-P-090135P</t>
  </si>
  <si>
    <t>ME-P-090230P</t>
  </si>
  <si>
    <t>ME-P-135260P</t>
  </si>
  <si>
    <t>ME-P-190330P</t>
  </si>
  <si>
    <t>ME-P-230365P</t>
  </si>
  <si>
    <t>ME-P-300450P</t>
  </si>
  <si>
    <t>2001-CO</t>
  </si>
  <si>
    <t>Aqium Gel Hand Sanitizer 1L</t>
  </si>
  <si>
    <t>AQIUM1</t>
  </si>
  <si>
    <t>H4H-003/30</t>
  </si>
  <si>
    <t>Milton Antibacterial Solution 5 Litre</t>
  </si>
  <si>
    <t>Milton5L</t>
  </si>
  <si>
    <t>H4H-003/6</t>
  </si>
  <si>
    <t>H4H-025/10</t>
  </si>
  <si>
    <t>H4H-009/30</t>
  </si>
  <si>
    <t>H4H-024/10</t>
  </si>
  <si>
    <t>SCOVER100</t>
  </si>
  <si>
    <t>OSN001</t>
  </si>
  <si>
    <t>PF Latex Gloves  - Mediflex Flextra - 100 Gloves/ Pack</t>
  </si>
  <si>
    <t>PFLMSD</t>
  </si>
  <si>
    <t>PFLMSD-S</t>
  </si>
  <si>
    <t>PFLMSD-M</t>
  </si>
  <si>
    <t>PFLMSD-L</t>
  </si>
  <si>
    <t>H4H-024/1</t>
  </si>
  <si>
    <t>PF Latex Gloves - Mediflex Flextra - 1000 Gloves/ Carton</t>
  </si>
  <si>
    <t>PFLMSD-S-C</t>
  </si>
  <si>
    <t>PFLMSD-M-C</t>
  </si>
  <si>
    <t>PFLMSD-L-C</t>
  </si>
  <si>
    <t>Flavoured Plastic Tongue Depressors</t>
  </si>
  <si>
    <t>Wooden Tongue Depressors</t>
  </si>
  <si>
    <t>Sterile Latex Gloves</t>
  </si>
  <si>
    <t xml:space="preserve">Sterile Powder Free Gloves </t>
  </si>
  <si>
    <t>Versa Towel</t>
  </si>
  <si>
    <t>Sub-Category</t>
  </si>
  <si>
    <t>Gloves</t>
  </si>
  <si>
    <t>Paper Products</t>
  </si>
  <si>
    <t>Incontinence Products</t>
  </si>
  <si>
    <t>Hand Towels</t>
  </si>
  <si>
    <t>Hand Towel Dispenser</t>
  </si>
  <si>
    <t>Toilet Tissues</t>
  </si>
  <si>
    <t>Facial Tissues</t>
  </si>
  <si>
    <t>Protective Wear</t>
  </si>
  <si>
    <t>Face Masks</t>
  </si>
  <si>
    <t>Gowns</t>
  </si>
  <si>
    <t>Headwear</t>
  </si>
  <si>
    <t>Shoe Covers</t>
  </si>
  <si>
    <t xml:space="preserve">Latex Powder Free Gloves </t>
  </si>
  <si>
    <t>Synthetic Bones</t>
  </si>
  <si>
    <t>Dental Laboratory Products</t>
  </si>
  <si>
    <t>Dental Restorative Products</t>
  </si>
  <si>
    <t>Siqveland Bands</t>
  </si>
  <si>
    <t>Barrier Film</t>
  </si>
  <si>
    <t>Syringe Sleeves</t>
  </si>
  <si>
    <t>Tray Sleeves</t>
  </si>
  <si>
    <t>Sensor Covers</t>
  </si>
  <si>
    <t>Headrest Covers</t>
  </si>
  <si>
    <t xml:space="preserve">X-Ray Sleeves </t>
  </si>
  <si>
    <t>Cement</t>
  </si>
  <si>
    <t>Stain Steel &amp; Plastic Ware</t>
  </si>
  <si>
    <t>Plastic Tray</t>
  </si>
  <si>
    <t>Disinfectant &amp; Cleaning Products</t>
  </si>
  <si>
    <t>Wipes</t>
  </si>
  <si>
    <t>Dental Prophy Cups &amp; Brushes</t>
  </si>
  <si>
    <t>Mouth Props</t>
  </si>
  <si>
    <t>Gauze Swabs</t>
  </si>
  <si>
    <t>Dental Products</t>
  </si>
  <si>
    <t>Prophy Rings</t>
  </si>
  <si>
    <t>Prophy Cups</t>
  </si>
  <si>
    <t>Prophy Brushes</t>
  </si>
  <si>
    <t>Dental Syringe Tips</t>
  </si>
  <si>
    <t>Dental Bibs</t>
  </si>
  <si>
    <t>Instrument Code Rings</t>
  </si>
  <si>
    <t>Pads</t>
  </si>
  <si>
    <t>Dental X-Ray Products</t>
  </si>
  <si>
    <t>Kwik Bite</t>
  </si>
  <si>
    <t>Kodak Products</t>
  </si>
  <si>
    <t>Bite Wing</t>
  </si>
  <si>
    <t>X-Ray Holders</t>
  </si>
  <si>
    <t>Dental Plasters and Stones</t>
  </si>
  <si>
    <t>Cotton</t>
  </si>
  <si>
    <t>Dental Fluoride Foam</t>
  </si>
  <si>
    <t>Dental Prophypaste</t>
  </si>
  <si>
    <t>Diamond Burs</t>
  </si>
  <si>
    <t>Dental Needles</t>
  </si>
  <si>
    <t>Needles/ Syringes</t>
  </si>
  <si>
    <t>Luer Lock Syringe</t>
  </si>
  <si>
    <t>Dental Saliva Ejector</t>
  </si>
  <si>
    <t>Dental Extraction Instruments</t>
  </si>
  <si>
    <t>Steel Burs</t>
  </si>
  <si>
    <t>Educational Toys</t>
  </si>
  <si>
    <t>Autoclave Sterilizaton Pouches</t>
  </si>
  <si>
    <t>Hand Sanitizers</t>
  </si>
  <si>
    <t>Hydration Bottles</t>
  </si>
  <si>
    <t>Disinfectants</t>
  </si>
  <si>
    <t>57 x 100 mm</t>
  </si>
  <si>
    <t>70 x 230 mm</t>
  </si>
  <si>
    <t>90 x 135 mm</t>
  </si>
  <si>
    <t>90 x 230 mm</t>
  </si>
  <si>
    <t>135 x 260 mm</t>
  </si>
  <si>
    <t>190 x 330 mm</t>
  </si>
  <si>
    <t>230 x 365 mm</t>
  </si>
  <si>
    <t>300 x 450 mm</t>
  </si>
  <si>
    <t>21.5 x 28.5 cm</t>
  </si>
  <si>
    <t>28.5 x 43.0 cm</t>
  </si>
  <si>
    <t>Head Size (mm)</t>
  </si>
  <si>
    <t>Head Length (mm)</t>
  </si>
  <si>
    <t>Shank</t>
  </si>
  <si>
    <t>Grit</t>
  </si>
  <si>
    <t>Regular 19mm</t>
  </si>
  <si>
    <t>Ultra-Fine</t>
  </si>
  <si>
    <t>Extra Fine</t>
  </si>
  <si>
    <t>Small 16mm</t>
  </si>
  <si>
    <t>Dimensions</t>
  </si>
  <si>
    <t>Autoclave Pouches Medipack</t>
  </si>
  <si>
    <t>Optum Prophypaste &amp; Fluoride Prophypaste - Each</t>
  </si>
  <si>
    <t>Silver</t>
  </si>
  <si>
    <t>Yellow</t>
  </si>
  <si>
    <t>Rose</t>
  </si>
  <si>
    <t>Beige</t>
  </si>
  <si>
    <t>Peach</t>
  </si>
  <si>
    <t>Acqua</t>
  </si>
  <si>
    <t>Pink</t>
  </si>
  <si>
    <t>Orange</t>
  </si>
  <si>
    <t>Purple</t>
  </si>
  <si>
    <t>Clear</t>
  </si>
  <si>
    <t>Red</t>
  </si>
  <si>
    <t>Order Qty</t>
  </si>
  <si>
    <t>Total $ Inc. GST</t>
  </si>
  <si>
    <t>None</t>
  </si>
  <si>
    <t>Forceps Upper Central Incisor &amp; Canine - Ea</t>
  </si>
  <si>
    <t>Johnson &amp; Johnson</t>
  </si>
  <si>
    <t>Sterile PF Latex-Free Gloves</t>
  </si>
  <si>
    <t>Barrier Film 10x15 cm -1200 Sheets/ Roll - Ea</t>
  </si>
  <si>
    <t>Dental Cotton Rolls Ongard #2 -1000 Rolls/ Pk</t>
  </si>
  <si>
    <t>ColOff®</t>
  </si>
  <si>
    <t>Tic-Tong®</t>
  </si>
  <si>
    <t>Black</t>
  </si>
  <si>
    <t>Ref. Number</t>
  </si>
  <si>
    <t>Length
 mm</t>
  </si>
  <si>
    <t>Diameter
1/10 mm</t>
  </si>
  <si>
    <t>Head Diameter (mm)</t>
  </si>
  <si>
    <t>Shank Length (mm)</t>
  </si>
  <si>
    <t>TB-1-001-12 Ultra-Thin</t>
  </si>
  <si>
    <t>Model No.</t>
  </si>
  <si>
    <t>Thickness (Inches)</t>
  </si>
  <si>
    <t>Optum Prophypaste 200 mg Jar - Each</t>
  </si>
  <si>
    <t>Freshmint</t>
  </si>
  <si>
    <t>Bubble Gum</t>
  </si>
  <si>
    <t>Wild Berry</t>
  </si>
  <si>
    <t>Optum F Prophypaste w/ Fluoride – 200 mg Jar - Each</t>
  </si>
  <si>
    <t>Description</t>
  </si>
  <si>
    <t>4715C</t>
  </si>
  <si>
    <t>4720C</t>
  </si>
  <si>
    <t>4720P</t>
  </si>
  <si>
    <t>4725C</t>
  </si>
  <si>
    <t>4725P</t>
  </si>
  <si>
    <t>4440C</t>
  </si>
  <si>
    <t>4440P</t>
  </si>
  <si>
    <t>4456C</t>
  </si>
  <si>
    <t>4457C</t>
  </si>
  <si>
    <t xml:space="preserve">Code  </t>
  </si>
  <si>
    <t>Sheets/ Pack</t>
  </si>
  <si>
    <t>Packs/ Carton</t>
  </si>
  <si>
    <t>Total Units</t>
  </si>
  <si>
    <t>Kitchen Towel</t>
  </si>
  <si>
    <t>Kleenex® Kitchen Towel - 12 Rolls x 60 Sheets - Twin Pack</t>
  </si>
  <si>
    <t>Shape and Size Board - Educational toy - Ea</t>
  </si>
  <si>
    <t>Color Crocodile 3D Puzzle - Wooden Toy - Ea</t>
  </si>
  <si>
    <t>Units per Pack</t>
  </si>
  <si>
    <t>Other</t>
  </si>
  <si>
    <t>Kleenex® 2 Ply Facial Tissue - 100 Sheets/ Pack (Check Multi Buy Deals) - Each</t>
  </si>
  <si>
    <t>Scott® 2 Ply Facial Tissue - 100 Sheets/ Pack - Each</t>
  </si>
  <si>
    <t>Ref. #</t>
  </si>
  <si>
    <t>Size</t>
  </si>
  <si>
    <t>Units/ Pk</t>
  </si>
  <si>
    <t>DF54 Periapical</t>
  </si>
  <si>
    <t>DF58 Periapical</t>
  </si>
  <si>
    <t xml:space="preserve">DF42 Bitewing </t>
  </si>
  <si>
    <t xml:space="preserve">0 Child </t>
  </si>
  <si>
    <t xml:space="preserve">2 Adult </t>
  </si>
  <si>
    <t>DF54C Periapical</t>
  </si>
  <si>
    <t>DF58C Periapical</t>
  </si>
  <si>
    <t>DF57C Periapical</t>
  </si>
  <si>
    <t>0 Barrier</t>
  </si>
  <si>
    <t>2 Barrier</t>
  </si>
  <si>
    <t>IP01</t>
  </si>
  <si>
    <t>Size 0</t>
  </si>
  <si>
    <t>Size 2</t>
  </si>
  <si>
    <t>IP01C</t>
  </si>
  <si>
    <t>IP21C</t>
  </si>
  <si>
    <t>IP21</t>
  </si>
  <si>
    <t>ColOff® - Specimen Collection Facilitator - Sachet</t>
  </si>
  <si>
    <t>ColOff® - Specimen Collection Facilitator</t>
  </si>
  <si>
    <t>Water Bottle - The Hydrant 1 Litre Kit</t>
  </si>
  <si>
    <t>Water Bottle - The Hydrant Tube Director</t>
  </si>
  <si>
    <t>Water Bottle - 1.2m Drinking Tube and Bite Valve Kit</t>
  </si>
  <si>
    <t>Water Bottle - 2 Pieces Tube Cleaning Kit</t>
  </si>
  <si>
    <t>Water Bottle - 2 Pieces Tube Cleaning Kit- Ea</t>
  </si>
  <si>
    <t>Tic-Tong® Tongue Depressor  - Standard - 12 mm</t>
  </si>
  <si>
    <t>Tic-Tong® Tongue Depressor  - Animal  Junior - 12 mm</t>
  </si>
  <si>
    <t>Kimberly-Clark 8 Ply Underpad - 39.5 X 55 cm</t>
  </si>
  <si>
    <t xml:space="preserve">Kimberly-Clark 5 Ply Underpad - 39.5 X 55 cm </t>
  </si>
  <si>
    <t>Kimberly-Clark 4 Ply Underpad - 39.5 X 55 cm</t>
  </si>
  <si>
    <t>Cutisoft Gauze Swabs - 8 Ply</t>
  </si>
  <si>
    <t>Crosstex Non-Woven Gauze Swabs - 4 Ply</t>
  </si>
  <si>
    <t>Kimberly-Clark Fluidshield Fog-Free with Wraparound Splashguard Mask</t>
  </si>
  <si>
    <t>Kimberly-Clark Surgical Mask with Ties</t>
  </si>
  <si>
    <t>Kimberly-Clark Procedure Mask With Ear Loops (Check Multi Buy Deals)</t>
  </si>
  <si>
    <t>Kimberly-Clark Mask Fluidshield Fog-Free w/ Wraparound Splashguard</t>
  </si>
  <si>
    <t>Kimberly-Clark Fog-Free Surgical Mask with Ties, Blue</t>
  </si>
  <si>
    <t>Kimberly-Clark Procedure Mask With Ear Loops</t>
  </si>
  <si>
    <t>Non Skid Shoe Cover Kimberly Clark* Basic , Regular</t>
  </si>
  <si>
    <t>Non Skid Shoe Cover Kimberly Clark* Basic , X-Large</t>
  </si>
  <si>
    <t>Kimberly Clark* Overshoes Kimlon Sof-Shoe</t>
  </si>
  <si>
    <t>Overshoes Non Slip Blue Reg</t>
  </si>
  <si>
    <t>Plastic Disposable Cups 200ml</t>
  </si>
  <si>
    <t>Headrest Covers - Plastic</t>
  </si>
  <si>
    <t>Headrest Covers - Paper</t>
  </si>
  <si>
    <t>X-Ray Sleeves - 380x660 mm</t>
  </si>
  <si>
    <t>Unident Aspirators</t>
  </si>
  <si>
    <t>Crosstex MaxVac Aspirators</t>
  </si>
  <si>
    <t>Ongard Bibs Bubbles 2 Ply - 33x25 cm</t>
  </si>
  <si>
    <t>Ongard Bibs Dimples 2 Ply - 33x46 cm</t>
  </si>
  <si>
    <t>Economy Bibs - White - 21x28 cm</t>
  </si>
  <si>
    <t>Economy Bibs - White - Large - 28x42 cm</t>
  </si>
  <si>
    <t>Dental Bibs 3 Ply - 35x45 cm</t>
  </si>
  <si>
    <t>MDT Diamond Burs Interdental  - 10 Units/ Pk</t>
  </si>
  <si>
    <t>MDT Diamond Burs Depth Marker</t>
  </si>
  <si>
    <t xml:space="preserve"> MDT Diamond Burs Round With Collar</t>
  </si>
  <si>
    <t>MDT Diamond Burs Inverted Cone With Collar</t>
  </si>
  <si>
    <t>MDT Diamond Burs Flat End Cylinder</t>
  </si>
  <si>
    <t>MDT Diamond Burs Round End Cylinder - Short Head</t>
  </si>
  <si>
    <t>MDT Diamond Burs Flat End Taper</t>
  </si>
  <si>
    <t>MDT Diamond Burs Round End Taper</t>
  </si>
  <si>
    <t>MDT Diamond Burs Pointed Cone</t>
  </si>
  <si>
    <t>Steel Burs RA Round Long Shank Thomas</t>
  </si>
  <si>
    <t>Ongard Prophy Cups - White Webbed</t>
  </si>
  <si>
    <t>Saliva Ejector Clear Stem Blue Tip Crosstex</t>
  </si>
  <si>
    <t>Saliva Ejector Crosstex Comfort Plus Soft</t>
  </si>
  <si>
    <t>Air Water Syringe Tips</t>
  </si>
  <si>
    <t>Ongard Bite Wing Adhesive Tabs</t>
  </si>
  <si>
    <t>Kerr Kwik Bite with Ring - 1 Centering Device</t>
  </si>
  <si>
    <t>PDS Dental X-Ray Holders - Clear Sleeves</t>
  </si>
  <si>
    <t>Terumo Dental Needles - GST Free</t>
  </si>
  <si>
    <t>Frontal Skull - all on 4 Zygoma - Each</t>
  </si>
  <si>
    <t>Comments</t>
  </si>
  <si>
    <t>Total $</t>
  </si>
  <si>
    <t>4451D</t>
  </si>
  <si>
    <t>4452D</t>
  </si>
  <si>
    <t>4454D</t>
  </si>
  <si>
    <t>4455D</t>
  </si>
  <si>
    <t>4456D</t>
  </si>
  <si>
    <t>4151PF</t>
  </si>
  <si>
    <t>4152PF</t>
  </si>
  <si>
    <t>4154PF</t>
  </si>
  <si>
    <t>4155PF</t>
  </si>
  <si>
    <t>4156PF</t>
  </si>
  <si>
    <t>4211N</t>
  </si>
  <si>
    <t>4212N</t>
  </si>
  <si>
    <t>4214N</t>
  </si>
  <si>
    <t>4215N</t>
  </si>
  <si>
    <t>4216N</t>
  </si>
  <si>
    <t>XS</t>
  </si>
  <si>
    <t>SKU</t>
  </si>
  <si>
    <t>Brown</t>
  </si>
  <si>
    <t>Kleenex 4456 Optimum Hand Towel - 2400 Sheets/ Case (Check Multi Buy Deals)</t>
  </si>
  <si>
    <t>Scott 4457 Optimum Hand Towel - 2400 Sheets/ Case (Check Multi Buy Deals)</t>
  </si>
  <si>
    <t>Scott® Compact Hand Towel - 29.5cm x 19cm - 1760 Sheets/ Case</t>
  </si>
  <si>
    <t>Kimberly Clark Versa Towel 4210  - 24.5 X 41.5 cm - 16 Rolls/ Case</t>
  </si>
  <si>
    <t>Kimberly Clark Versa Towel 4220 - Large 49 X 41.5 cm - 8 Rolls/ Case</t>
  </si>
  <si>
    <t>Kimberly Clark Bed Sheet - 53.5 cm X 80 M - 6 Rolls/ Case</t>
  </si>
  <si>
    <t xml:space="preserve">      Codes       </t>
  </si>
  <si>
    <t>4151N</t>
  </si>
  <si>
    <t>4152N</t>
  </si>
  <si>
    <t>4153N</t>
  </si>
  <si>
    <t>4154N</t>
  </si>
  <si>
    <t>4155N</t>
  </si>
  <si>
    <t>4156N</t>
  </si>
  <si>
    <t>.</t>
  </si>
  <si>
    <t>Plastic Shoe Covers - 100 Units/ Pack</t>
  </si>
  <si>
    <t>SCOVERPL/100</t>
  </si>
  <si>
    <t>Company:</t>
  </si>
  <si>
    <t>Address:</t>
  </si>
  <si>
    <t>Suburb:</t>
  </si>
  <si>
    <t>State:</t>
  </si>
  <si>
    <t>Tic-Tong® Tongue Depressor - Animal - 14 mm</t>
  </si>
  <si>
    <t>Postcode:</t>
  </si>
  <si>
    <t>Non Skid Shoe Cover Kimberly Clark* Basic, Regular</t>
  </si>
  <si>
    <t>Non Skid Shoe Cover Kimberly Clark* Basic, X-Large</t>
  </si>
  <si>
    <t>Specifications</t>
  </si>
  <si>
    <t>Email:</t>
  </si>
  <si>
    <t>Your Order No:</t>
  </si>
  <si>
    <t>Alpha Order No:</t>
  </si>
  <si>
    <t>Page No</t>
  </si>
  <si>
    <t>TERMS AND CONDITIONS</t>
  </si>
  <si>
    <t>TIPS ON HOW TO USE THIS FORM</t>
  </si>
  <si>
    <t>UNIQUE AND EXCLUSIVE MEDICAL DEVICES</t>
  </si>
  <si>
    <t>STANDARD LINES</t>
  </si>
  <si>
    <t>Nitrile Gloves</t>
  </si>
  <si>
    <t>Ansell Micro-Touch Nitrile Powder Free Gloves S - 200 Units/ Pack</t>
  </si>
  <si>
    <t>XL</t>
  </si>
  <si>
    <t>52000M</t>
  </si>
  <si>
    <t>52001M</t>
  </si>
  <si>
    <t>52002M</t>
  </si>
  <si>
    <t>52003M</t>
  </si>
  <si>
    <t>Kimberly-Clark Purple Nitrile Powder Free Gloves XS - 100 Pairs/ pack</t>
  </si>
  <si>
    <t>Ph:</t>
  </si>
  <si>
    <t xml:space="preserve"> Order Date:</t>
  </si>
  <si>
    <t xml:space="preserve">Payment Method: </t>
  </si>
  <si>
    <t>(PayPal/ Credit Card/ Bank deposit/ Cheque)</t>
  </si>
  <si>
    <t xml:space="preserve">By placing an order with Alpha Medical Solutions you hereby accept and agree to abide by our terms and conditions (http://www.alphamedicalsolutions.com.au/terms-conditions/) including the following:
</t>
  </si>
  <si>
    <t>Kimberly-Clark Depend - Incontinence Underlay
81 X 78 cm</t>
  </si>
  <si>
    <t>(Office use only)</t>
  </si>
  <si>
    <t>Aprons</t>
  </si>
  <si>
    <t>Plastic Aprons - 100 Units/ Pack</t>
  </si>
  <si>
    <t>APRPLAS/100</t>
  </si>
  <si>
    <t>Our website www.alphamedicalsolutions.com.au processes online orders for your convenience including shipping and handling. If you prefer, you can use this form to place an order.</t>
  </si>
  <si>
    <t>* Goods remain the property of Alpha Medical Solutions until paid in full. Monthly statements will be issued and Alpha Medical Solutions reserves the right to charge interest at 1.5% per month on significant overdue accounts.
* Goods returned for customer-at-fault refunds will attract a 10% handling fee and must be in the original, unopened condition. Costs in returning goods will be at the sender's expense. Please check the content of this delivery on arrival. Claims for errors must be made within seven (7) days of delivery date. Absolutely no returns accepted after fourteen (14) days.
Delivery is free on all orders exceeding $200 excluding GST for the Sydney metropolitan area.
* The information in this catalogue may contain typographical errors or inaccuracies and may not be complete or current. We therefore reserve the right to correct any errors, inaccuracies or omissions and to change or update information at any time without prior notice (including after you have submitted your order).</t>
  </si>
  <si>
    <t>Old 4959 / New 70250</t>
  </si>
  <si>
    <t>KC70250</t>
  </si>
  <si>
    <t>PR-100/B</t>
  </si>
  <si>
    <t>PR-100/G</t>
  </si>
  <si>
    <t>The Hydrant 1 Litre Kit + 1 Tube Director</t>
  </si>
  <si>
    <t>H4H-003/1</t>
  </si>
  <si>
    <t>Kleenex Everyday Soap 1 Litre Refill 6331</t>
  </si>
  <si>
    <t>Dispenser</t>
  </si>
  <si>
    <t>Whiteley</t>
  </si>
  <si>
    <t>010082/1</t>
  </si>
  <si>
    <t>Aidal Plus - 5 Litres</t>
  </si>
  <si>
    <t>Viraclean 5 Litre</t>
  </si>
  <si>
    <t>WHLS</t>
  </si>
  <si>
    <t>WHAPS</t>
  </si>
  <si>
    <t>WHVS</t>
  </si>
  <si>
    <t>Lemex - Neutral pH - 5 Litres</t>
  </si>
  <si>
    <t>090041/1</t>
  </si>
  <si>
    <t>WHMZ5</t>
  </si>
  <si>
    <t xml:space="preserve"> WHIP</t>
  </si>
  <si>
    <t>Instrumax Pink - 5 Litre</t>
  </si>
  <si>
    <t xml:space="preserve">Medizyme - 5 Litre </t>
  </si>
  <si>
    <t>WHVCP-500ml</t>
  </si>
  <si>
    <t>Viraclean Spray Pump 500 ml</t>
  </si>
  <si>
    <t>Johnson &amp; Johnson Microshield Hand Sanitizer 500ml</t>
  </si>
  <si>
    <t>Bin Liners/ Garbage Bags</t>
  </si>
  <si>
    <t>BL27W</t>
  </si>
  <si>
    <t>BL36W</t>
  </si>
  <si>
    <t>BL73R-B</t>
  </si>
  <si>
    <t>BL73XS-B</t>
  </si>
  <si>
    <t>PF27L</t>
  </si>
  <si>
    <t>PF36L</t>
  </si>
  <si>
    <t>PF75L</t>
  </si>
  <si>
    <t>BL73X</t>
  </si>
  <si>
    <t>Bin Liners White 27 Lt - 1000 Units/Carton</t>
  </si>
  <si>
    <t>Bin Liners - White - 36 Lt - 1000 Units/ Carton</t>
  </si>
  <si>
    <t>Swisspers</t>
  </si>
  <si>
    <t xml:space="preserve">SN12260 </t>
  </si>
  <si>
    <t>Swisspers Cotton Wool Balls - 160 Balls/ Pack</t>
  </si>
  <si>
    <t>Bin Liners Black 73 Lt - Extra Strong – 250 Units/ Carton</t>
  </si>
  <si>
    <t>AQIUM375</t>
  </si>
  <si>
    <t>Aqium Gel Hand Sanitizer 375ml</t>
  </si>
  <si>
    <r>
      <t>You can include information in any cell or column in Dark Blue. If you click on any of the other cells/ columns, the following error message may appear. Just click on</t>
    </r>
    <r>
      <rPr>
        <b/>
        <sz val="10"/>
        <rFont val="Calibri"/>
        <family val="2"/>
      </rPr>
      <t xml:space="preserve"> "OK" </t>
    </r>
    <r>
      <rPr>
        <sz val="10"/>
        <rFont val="Calibri"/>
        <family val="2"/>
      </rPr>
      <t>and continue as per normal. When you are ready, save and send this form as an attachment to:</t>
    </r>
    <r>
      <rPr>
        <b/>
        <sz val="10"/>
        <rFont val="Calibri"/>
        <family val="2"/>
      </rPr>
      <t xml:space="preserve"> info@alphamedicalsolutions.com.au or via Fax: (02) 8569-2020.</t>
    </r>
  </si>
  <si>
    <t>KC70240</t>
  </si>
  <si>
    <t>KC4970</t>
  </si>
  <si>
    <t>KC4950</t>
  </si>
  <si>
    <t>Kimberly-Clark Roll Towel Dispenser - Fits Hand Towel 4419</t>
  </si>
  <si>
    <t>Kimberly-Clark Hand Towel Dispenser - Fits Hand Towel 4440 and/ or 5855</t>
  </si>
  <si>
    <t>Kimberly Clark Hand Towel Dispenser, Stainless Steel 4970 - Fits Hand Towel 4440 and/ or 5855</t>
  </si>
  <si>
    <t>Kimberly-Clark Hand Towel Dispenser - Fits Hand Towel 4457 and/ or 4456</t>
  </si>
  <si>
    <t>Kimberly Clark Hand Towel Dispenser Large 4950 - Fits Hand Towel 4457 and/ or 4456</t>
  </si>
  <si>
    <t xml:space="preserve">Protection Barrier </t>
  </si>
  <si>
    <t>Pathology Supplies</t>
  </si>
  <si>
    <t>Pipettes</t>
  </si>
  <si>
    <t>Plastic Containers</t>
  </si>
  <si>
    <t>Sarstedt</t>
  </si>
  <si>
    <t>3 ml Plastic Pipette - 10 Units/ Pack</t>
  </si>
  <si>
    <t xml:space="preserve">PIP-PL-3ml/10 </t>
  </si>
  <si>
    <t>Faeces Pathology Test Plastic Container 70ml/ Each</t>
  </si>
  <si>
    <t>Urine Pathology Test Plastic Container 70ml/ Each</t>
  </si>
  <si>
    <t>CL-193323R</t>
  </si>
  <si>
    <t>Ref. 48247</t>
  </si>
  <si>
    <t>Ref. 49214</t>
  </si>
  <si>
    <t>Ref. 6000</t>
  </si>
  <si>
    <t>Ref. 6001</t>
  </si>
  <si>
    <t>Kimberly Clark Impervious Gown Ref.7000/7001</t>
  </si>
  <si>
    <t>Kimberly Clark Isolation Gown, 3-Layer Fabric, Elastic Cuff, Large Refs. 69979/ 69981</t>
  </si>
  <si>
    <t>Kimberly Clark Bouffant Cap, Regular 
Refs 3501/ 3502</t>
  </si>
  <si>
    <t>Ref. 3603</t>
  </si>
  <si>
    <t>Ref. 3604</t>
  </si>
  <si>
    <t>Ref. 6925</t>
  </si>
  <si>
    <t>400 Sheets/ Roll
48 Rolls per Case</t>
  </si>
  <si>
    <t>24.5 X 41.5 cm
16 Rolls/ Case</t>
  </si>
  <si>
    <t>24.5 X 41.5 cm - Each Roll</t>
  </si>
  <si>
    <t>Large 49 X 41.5 cm - 8 Rolls/ Case</t>
  </si>
  <si>
    <t>Large 49 X 41.5 cm - Each Roll</t>
  </si>
  <si>
    <t>53.5 cm X 80 M - 6 Rolls/ Case</t>
  </si>
  <si>
    <t>53.5 cm X 80 M - Each Roll</t>
  </si>
  <si>
    <t>300 Sheets/ Roll
48 Rolls per Case</t>
  </si>
  <si>
    <t>Scott Toilet Rolls 5741  -  400 Sheets/ Roll - 48 Rolls per Case</t>
  </si>
  <si>
    <t>Ansell Solvex Gloves - Pair</t>
  </si>
  <si>
    <t>Finesse</t>
  </si>
  <si>
    <t>FIBT</t>
  </si>
  <si>
    <t>Finesse Toilet Paper - 300 Sheets/ Roll - 48 Rolls per Case</t>
  </si>
  <si>
    <t>ANSV37-185</t>
  </si>
  <si>
    <t>37-185</t>
  </si>
  <si>
    <t>Nitrile Flocked Gloves</t>
  </si>
  <si>
    <t>ANGLDER6.0</t>
  </si>
  <si>
    <t>ANGLDER6.5</t>
  </si>
  <si>
    <t>ANGLDER7.0</t>
  </si>
  <si>
    <t>ANGLDER7.5</t>
  </si>
  <si>
    <t>ANGLDER8.0</t>
  </si>
  <si>
    <t>ANGLDER8.5</t>
  </si>
  <si>
    <t>JJ60088E</t>
  </si>
  <si>
    <t>KC6331E</t>
  </si>
  <si>
    <t>KC6836-RF-P</t>
  </si>
  <si>
    <t>KC6836-RF-C</t>
  </si>
  <si>
    <t>KC6835-CT-P</t>
  </si>
  <si>
    <t>KC6835-CT-C</t>
  </si>
  <si>
    <t>SAUC70E</t>
  </si>
  <si>
    <t>SAFC70E</t>
  </si>
  <si>
    <t>KC2706C</t>
  </si>
  <si>
    <t>KC2705C</t>
  </si>
  <si>
    <t>ANGLNT-S</t>
  </si>
  <si>
    <t>ANGLNT-M</t>
  </si>
  <si>
    <t>ANGLNT-L</t>
  </si>
  <si>
    <t>ANGLNT-XL</t>
  </si>
  <si>
    <t xml:space="preserve">Bactol Alcohol Hand Gel, Waterless Antibacterial Rub 500ml </t>
  </si>
  <si>
    <t>Bactol500</t>
  </si>
  <si>
    <t>Isowipes</t>
  </si>
  <si>
    <t>Web price</t>
  </si>
  <si>
    <t>Chemist warehouse</t>
  </si>
  <si>
    <t>Microshield</t>
  </si>
  <si>
    <t>Dermaprene</t>
  </si>
  <si>
    <t>Despenser 70250</t>
  </si>
  <si>
    <t>GST</t>
  </si>
  <si>
    <t>Margin</t>
  </si>
  <si>
    <t>Medipack Pouches</t>
  </si>
  <si>
    <t>KC Bed Sheet</t>
  </si>
  <si>
    <t>Actual margin</t>
  </si>
  <si>
    <t>Signet</t>
  </si>
  <si>
    <t>Sonidet</t>
  </si>
  <si>
    <t>Sonidet 5 Litre</t>
  </si>
  <si>
    <t>WH125529/1</t>
  </si>
  <si>
    <t>Versa Towel 4210</t>
  </si>
  <si>
    <t>BCBLUE</t>
  </si>
  <si>
    <t>Kleenex Antibacterial Hand Cleanser 1 Litre 6334</t>
  </si>
  <si>
    <t>KC6334E</t>
  </si>
  <si>
    <t>KC69480</t>
  </si>
  <si>
    <t>Sterling Nitrile Gloves</t>
  </si>
  <si>
    <t>KCGLSN</t>
  </si>
  <si>
    <t>KC13938P</t>
  </si>
  <si>
    <t>KC13940P</t>
  </si>
  <si>
    <t>KC13941P</t>
  </si>
  <si>
    <t>KC13942P</t>
  </si>
  <si>
    <t>Soaps/ Cleansers</t>
  </si>
  <si>
    <t>Bin Liners Black 73 Lt - Regular - 500 Units/ Cn</t>
  </si>
  <si>
    <t>Clinicare Alcohol Bactericidal Wipes</t>
  </si>
  <si>
    <t>Kimberly Clark Sterling Nitrile Powder Free Gloves - 200 Units/ Pack </t>
  </si>
  <si>
    <t>WH210556/1</t>
  </si>
  <si>
    <t>WH120146/1</t>
  </si>
  <si>
    <t>WH131042/1</t>
  </si>
  <si>
    <t>Kleenex Aqua Soap Dispenser 6340 - Wall mounted (new Ref. 69480)</t>
  </si>
  <si>
    <t>Mc farlane</t>
  </si>
  <si>
    <t>Scott 44199 Roll Hand Towel - 18cm X 100m  - 12 Rolls/ Case (Check Multi Buy Deals)</t>
  </si>
  <si>
    <t>Kimberly Clark Isowipe* Bactericidal Wipes - 75 Wipes/ Pack</t>
  </si>
  <si>
    <t>Isowipe</t>
  </si>
  <si>
    <t>Bactol</t>
  </si>
  <si>
    <t>Scott Handtowels</t>
  </si>
  <si>
    <t>Versa towell 4210</t>
  </si>
  <si>
    <t>Hosp Grade</t>
  </si>
  <si>
    <t>Hosp Grade Refill</t>
  </si>
  <si>
    <t>Dermaclean</t>
  </si>
  <si>
    <t>Micro Nitrile</t>
  </si>
  <si>
    <t>Gowns KC 7000</t>
  </si>
  <si>
    <t>Price exc. GST</t>
  </si>
  <si>
    <t>Shipping inc. GST</t>
  </si>
  <si>
    <t>Shipping exc. GST</t>
  </si>
  <si>
    <t>NSW</t>
  </si>
  <si>
    <t>HPV</t>
  </si>
  <si>
    <t>Price Tender including shipping, exc. GST</t>
  </si>
  <si>
    <t>KC44199C</t>
  </si>
  <si>
    <t>KC5741C</t>
  </si>
  <si>
    <t>Hand Sanitizer Aqium Gel 375 ml</t>
  </si>
  <si>
    <t>Hand Sanitizer Aqium Gel 1 Litre</t>
  </si>
  <si>
    <t>Total</t>
  </si>
  <si>
    <t>Coarse</t>
  </si>
  <si>
    <t>Extra Coarse</t>
  </si>
  <si>
    <t>2 Barrier Double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</si>
</sst>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72" formatCode="&quot;$&quot;#,##0.00"/>
    <numFmt numFmtId="174" formatCode="_-* #,##0_-;\-* #,##0_-;_-* &quot;-&quot;??_-;_-@_-"/>
    <numFmt numFmtId="175" formatCode="0.0"/>
  </numFmts>
  <fonts count="21" x14ac:knownFonts="1">
    <font>
      <sz val="10"/>
      <name val="Arial"/>
    </font>
    <font>
      <sz val="10"/>
      <name val="Arial"/>
    </font>
    <font>
      <sz val="8"/>
      <name val="Arial"/>
    </font>
    <font>
      <sz val="9"/>
      <color indexed="81"/>
      <name val="Tahoma"/>
      <charset val="1"/>
    </font>
    <font>
      <b/>
      <sz val="9"/>
      <color indexed="81"/>
      <name val="Tahoma"/>
      <charset val="1"/>
    </font>
    <font>
      <sz val="11"/>
      <name val="Calibri"/>
      <family val="2"/>
    </font>
    <font>
      <sz val="10"/>
      <name val="Calibri"/>
      <family val="2"/>
    </font>
    <font>
      <sz val="11"/>
      <color indexed="9"/>
      <name val="Calibri"/>
      <family val="2"/>
    </font>
    <font>
      <sz val="10"/>
      <color indexed="8"/>
      <name val="Calibri"/>
      <family val="2"/>
    </font>
    <font>
      <sz val="10"/>
      <color indexed="9"/>
      <name val="Calibri"/>
      <family val="2"/>
    </font>
    <font>
      <b/>
      <sz val="10"/>
      <color indexed="9"/>
      <name val="Calibri"/>
      <family val="2"/>
    </font>
    <font>
      <u/>
      <sz val="10"/>
      <color indexed="12"/>
      <name val="Arial"/>
    </font>
    <font>
      <u/>
      <sz val="10"/>
      <color indexed="9"/>
      <name val="Arial"/>
    </font>
    <font>
      <b/>
      <sz val="18"/>
      <name val="Calibri"/>
      <family val="2"/>
    </font>
    <font>
      <b/>
      <sz val="10"/>
      <name val="Calibri"/>
      <family val="2"/>
    </font>
    <font>
      <sz val="18"/>
      <name val="Calibri"/>
      <family val="2"/>
    </font>
    <font>
      <sz val="10"/>
      <color indexed="9"/>
      <name val="Arial"/>
    </font>
    <font>
      <sz val="7"/>
      <name val="Calibri"/>
      <family val="2"/>
    </font>
    <font>
      <sz val="10"/>
      <color indexed="18"/>
      <name val="Calibri"/>
      <family val="2"/>
    </font>
    <font>
      <sz val="10"/>
      <color indexed="10"/>
      <name val="Arial"/>
    </font>
    <font>
      <sz val="10"/>
      <color theme="0"/>
      <name val="Calibri"/>
      <family val="2"/>
    </font>
  </fonts>
  <fills count="11">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23"/>
        <bgColor indexed="64"/>
      </patternFill>
    </fill>
    <fill>
      <patternFill patternType="solid">
        <fgColor indexed="55"/>
        <bgColor indexed="64"/>
      </patternFill>
    </fill>
    <fill>
      <patternFill patternType="solid">
        <fgColor indexed="13"/>
        <bgColor indexed="64"/>
      </patternFill>
    </fill>
    <fill>
      <patternFill patternType="solid">
        <fgColor indexed="11"/>
        <bgColor indexed="64"/>
      </patternFill>
    </fill>
    <fill>
      <patternFill patternType="solid">
        <fgColor indexed="8"/>
        <bgColor indexed="64"/>
      </patternFill>
    </fill>
    <fill>
      <patternFill patternType="solid">
        <fgColor indexed="10"/>
        <bgColor indexed="64"/>
      </patternFill>
    </fill>
    <fill>
      <patternFill patternType="solid">
        <fgColor theme="0"/>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9" fontId="1" fillId="0" borderId="0" applyFont="0" applyFill="0" applyBorder="0" applyAlignment="0" applyProtection="0"/>
  </cellStyleXfs>
  <cellXfs count="959">
    <xf numFmtId="0" fontId="0" fillId="0" borderId="0" xfId="0"/>
    <xf numFmtId="0" fontId="5" fillId="2" borderId="0" xfId="0" applyFont="1" applyFill="1" applyBorder="1" applyAlignment="1" applyProtection="1">
      <alignment horizontal="right" vertical="center"/>
    </xf>
    <xf numFmtId="0" fontId="6" fillId="2" borderId="0"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top" wrapText="1"/>
      <protection locked="0"/>
    </xf>
    <xf numFmtId="0" fontId="9" fillId="3"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6" xfId="0" applyFont="1" applyFill="1" applyBorder="1" applyAlignment="1" applyProtection="1">
      <alignment horizontal="center" vertical="top" wrapText="1"/>
    </xf>
    <xf numFmtId="0" fontId="6" fillId="2" borderId="6" xfId="0" applyFont="1" applyFill="1" applyBorder="1" applyAlignment="1" applyProtection="1">
      <alignment vertical="center"/>
    </xf>
    <xf numFmtId="0" fontId="9" fillId="2" borderId="7"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xf>
    <xf numFmtId="0" fontId="6" fillId="0" borderId="0" xfId="0" applyFont="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wrapText="1"/>
    </xf>
    <xf numFmtId="0" fontId="6"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6" fillId="2" borderId="9" xfId="0" applyFont="1" applyFill="1" applyBorder="1" applyAlignment="1">
      <alignment vertical="top"/>
    </xf>
    <xf numFmtId="0" fontId="6" fillId="2" borderId="9" xfId="0" applyFont="1" applyFill="1" applyBorder="1" applyAlignment="1">
      <alignment vertical="top" wrapText="1"/>
    </xf>
    <xf numFmtId="0" fontId="9" fillId="2" borderId="9" xfId="0" applyFont="1" applyFill="1" applyBorder="1" applyAlignment="1">
      <alignment vertical="top" wrapText="1"/>
    </xf>
    <xf numFmtId="0" fontId="6" fillId="0" borderId="10" xfId="0" applyFont="1" applyBorder="1" applyAlignment="1">
      <alignment vertical="top"/>
    </xf>
    <xf numFmtId="3" fontId="6" fillId="0" borderId="10" xfId="1" applyNumberFormat="1" applyFont="1" applyBorder="1" applyAlignment="1">
      <alignment horizontal="center" vertical="center" wrapText="1"/>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10" xfId="0" applyFont="1" applyBorder="1" applyAlignment="1" applyProtection="1">
      <alignment vertical="top"/>
      <protection locked="0"/>
    </xf>
    <xf numFmtId="172" fontId="6" fillId="0" borderId="14" xfId="0" applyNumberFormat="1" applyFont="1" applyBorder="1" applyAlignment="1">
      <alignment vertical="top"/>
    </xf>
    <xf numFmtId="172" fontId="6" fillId="0" borderId="15" xfId="0" applyNumberFormat="1" applyFont="1" applyBorder="1" applyAlignment="1" applyProtection="1">
      <alignment vertical="top"/>
      <protection locked="0"/>
    </xf>
    <xf numFmtId="0" fontId="6" fillId="2" borderId="0" xfId="0" applyFont="1" applyFill="1" applyProtection="1">
      <protection locked="0"/>
    </xf>
    <xf numFmtId="0" fontId="6" fillId="2" borderId="0" xfId="0" applyFont="1" applyFill="1"/>
    <xf numFmtId="0" fontId="6" fillId="0" borderId="0" xfId="0" applyFont="1"/>
    <xf numFmtId="0" fontId="9" fillId="2" borderId="16" xfId="0" applyFont="1" applyFill="1" applyBorder="1" applyAlignment="1">
      <alignment vertical="top"/>
    </xf>
    <xf numFmtId="0" fontId="9" fillId="2" borderId="16" xfId="0" applyFont="1" applyFill="1" applyBorder="1" applyAlignment="1">
      <alignment vertical="top" wrapText="1"/>
    </xf>
    <xf numFmtId="0" fontId="6" fillId="0" borderId="17" xfId="0" applyFont="1" applyBorder="1" applyAlignment="1">
      <alignment vertical="top"/>
    </xf>
    <xf numFmtId="3" fontId="6" fillId="0" borderId="17" xfId="1" applyNumberFormat="1" applyFont="1" applyBorder="1" applyAlignment="1">
      <alignment horizontal="center" vertical="center"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0" borderId="17" xfId="0" applyFont="1" applyBorder="1" applyAlignment="1" applyProtection="1">
      <alignment vertical="top"/>
      <protection locked="0"/>
    </xf>
    <xf numFmtId="172" fontId="6" fillId="0" borderId="21" xfId="0" applyNumberFormat="1" applyFont="1" applyBorder="1" applyAlignment="1">
      <alignment vertical="top"/>
    </xf>
    <xf numFmtId="172" fontId="6" fillId="0" borderId="22" xfId="0" applyNumberFormat="1" applyFont="1" applyBorder="1" applyAlignment="1" applyProtection="1">
      <alignment vertical="top"/>
      <protection locked="0"/>
    </xf>
    <xf numFmtId="0" fontId="9" fillId="2" borderId="23" xfId="0" applyFont="1" applyFill="1" applyBorder="1" applyAlignment="1">
      <alignment vertical="top"/>
    </xf>
    <xf numFmtId="0" fontId="6" fillId="0" borderId="24" xfId="0" applyFont="1" applyBorder="1" applyAlignment="1">
      <alignment vertical="top"/>
    </xf>
    <xf numFmtId="3" fontId="6" fillId="0" borderId="24" xfId="1" applyNumberFormat="1" applyFont="1" applyFill="1" applyBorder="1" applyAlignment="1">
      <alignment horizontal="center" vertical="center"/>
    </xf>
    <xf numFmtId="0" fontId="6" fillId="0" borderId="24" xfId="0" applyFont="1" applyBorder="1" applyAlignment="1" applyProtection="1">
      <alignment vertical="top"/>
      <protection locked="0"/>
    </xf>
    <xf numFmtId="0" fontId="6" fillId="2" borderId="0" xfId="0" applyFont="1" applyFill="1" applyAlignment="1" applyProtection="1">
      <protection locked="0"/>
    </xf>
    <xf numFmtId="0" fontId="6" fillId="2" borderId="0" xfId="0" applyFont="1" applyFill="1" applyAlignment="1"/>
    <xf numFmtId="0" fontId="6" fillId="0" borderId="0" xfId="0" applyFont="1" applyAlignment="1"/>
    <xf numFmtId="3" fontId="6" fillId="0" borderId="24" xfId="1" applyNumberFormat="1" applyFont="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172" fontId="6" fillId="0" borderId="28" xfId="0" applyNumberFormat="1" applyFont="1" applyBorder="1" applyAlignment="1">
      <alignment vertical="top"/>
    </xf>
    <xf numFmtId="172" fontId="6" fillId="0" borderId="29" xfId="0" applyNumberFormat="1" applyFont="1" applyBorder="1" applyAlignment="1" applyProtection="1">
      <alignment vertical="top"/>
      <protection locked="0"/>
    </xf>
    <xf numFmtId="0" fontId="9" fillId="2" borderId="23" xfId="0" applyFont="1" applyFill="1" applyBorder="1" applyAlignment="1">
      <alignment vertical="top" wrapText="1"/>
    </xf>
    <xf numFmtId="3" fontId="6" fillId="0" borderId="24" xfId="1" applyNumberFormat="1" applyFont="1" applyBorder="1" applyAlignment="1">
      <alignment horizontal="center" vertical="center" wrapText="1"/>
    </xf>
    <xf numFmtId="3" fontId="6" fillId="0" borderId="24" xfId="1" applyNumberFormat="1" applyFont="1" applyBorder="1" applyAlignment="1">
      <alignment horizontal="center" vertical="top"/>
    </xf>
    <xf numFmtId="0" fontId="6" fillId="2" borderId="25" xfId="0" applyFont="1" applyFill="1" applyBorder="1" applyAlignment="1">
      <alignment horizontal="center" vertical="top"/>
    </xf>
    <xf numFmtId="0" fontId="6" fillId="2" borderId="26" xfId="0" applyFont="1" applyFill="1" applyBorder="1" applyAlignment="1">
      <alignment horizontal="center" vertical="top"/>
    </xf>
    <xf numFmtId="0" fontId="6" fillId="2" borderId="27" xfId="0" applyFont="1" applyFill="1" applyBorder="1" applyAlignment="1">
      <alignment horizontal="center" vertical="top"/>
    </xf>
    <xf numFmtId="0" fontId="8" fillId="2" borderId="9" xfId="0" applyFont="1" applyFill="1" applyBorder="1" applyAlignment="1">
      <alignment vertical="top"/>
    </xf>
    <xf numFmtId="0" fontId="6" fillId="0" borderId="11" xfId="0" applyFont="1" applyBorder="1" applyAlignment="1">
      <alignment vertical="top"/>
    </xf>
    <xf numFmtId="172" fontId="6" fillId="0" borderId="15" xfId="0" applyNumberFormat="1" applyFont="1" applyBorder="1" applyAlignment="1" applyProtection="1">
      <alignment vertical="top" wrapText="1"/>
      <protection locked="0"/>
    </xf>
    <xf numFmtId="0" fontId="9" fillId="2" borderId="8" xfId="0" applyFont="1" applyFill="1" applyBorder="1" applyAlignment="1">
      <alignment vertical="top"/>
    </xf>
    <xf numFmtId="3" fontId="6" fillId="0" borderId="17" xfId="1" applyNumberFormat="1" applyFont="1" applyBorder="1" applyAlignment="1">
      <alignment horizontal="center" vertical="top" wrapText="1"/>
    </xf>
    <xf numFmtId="0" fontId="6" fillId="0" borderId="30" xfId="0" applyFont="1" applyBorder="1" applyAlignment="1" applyProtection="1">
      <alignment vertical="top"/>
      <protection locked="0"/>
    </xf>
    <xf numFmtId="172" fontId="6" fillId="0" borderId="31" xfId="0" applyNumberFormat="1" applyFont="1" applyBorder="1" applyAlignment="1" applyProtection="1">
      <alignment vertical="top" wrapText="1"/>
      <protection locked="0"/>
    </xf>
    <xf numFmtId="175" fontId="6" fillId="0" borderId="17" xfId="0" applyNumberFormat="1" applyFont="1" applyBorder="1" applyAlignment="1">
      <alignment horizontal="center" vertical="top"/>
    </xf>
    <xf numFmtId="0" fontId="6" fillId="0" borderId="18" xfId="0" applyFont="1" applyFill="1" applyBorder="1" applyAlignment="1">
      <alignment vertical="top"/>
    </xf>
    <xf numFmtId="0" fontId="9" fillId="2" borderId="32" xfId="0" applyFont="1" applyFill="1" applyBorder="1" applyAlignment="1">
      <alignment vertical="top"/>
    </xf>
    <xf numFmtId="3" fontId="6" fillId="0" borderId="24" xfId="1" applyNumberFormat="1" applyFont="1" applyBorder="1" applyAlignment="1">
      <alignment horizontal="center" vertical="top" wrapText="1"/>
    </xf>
    <xf numFmtId="0" fontId="6" fillId="0" borderId="33" xfId="0" applyFont="1" applyBorder="1" applyAlignment="1" applyProtection="1">
      <alignment vertical="top"/>
      <protection locked="0"/>
    </xf>
    <xf numFmtId="3" fontId="6" fillId="0" borderId="10" xfId="1" applyNumberFormat="1" applyFont="1" applyBorder="1" applyAlignment="1">
      <alignment horizontal="center" vertical="top" wrapText="1"/>
    </xf>
    <xf numFmtId="0" fontId="6" fillId="0" borderId="30" xfId="0" applyFont="1" applyFill="1" applyBorder="1" applyAlignment="1">
      <alignment vertical="top"/>
    </xf>
    <xf numFmtId="172" fontId="6" fillId="0" borderId="22" xfId="0" applyNumberFormat="1" applyFont="1" applyBorder="1" applyAlignment="1" applyProtection="1">
      <alignment vertical="top" wrapText="1"/>
      <protection locked="0"/>
    </xf>
    <xf numFmtId="172" fontId="6" fillId="0" borderId="29" xfId="0" applyNumberFormat="1" applyFont="1" applyBorder="1" applyAlignment="1" applyProtection="1">
      <alignment vertical="top" wrapText="1"/>
      <protection locked="0"/>
    </xf>
    <xf numFmtId="0" fontId="6" fillId="2" borderId="0" xfId="0" applyFont="1" applyFill="1" applyAlignment="1" applyProtection="1">
      <alignment vertical="top" wrapText="1"/>
      <protection locked="0"/>
    </xf>
    <xf numFmtId="0" fontId="6" fillId="2" borderId="0" xfId="0" applyFont="1" applyFill="1" applyAlignment="1">
      <alignment vertical="top" wrapText="1"/>
    </xf>
    <xf numFmtId="0" fontId="6" fillId="0" borderId="0" xfId="0" applyFont="1" applyAlignment="1">
      <alignment vertical="top" wrapText="1"/>
    </xf>
    <xf numFmtId="0" fontId="6" fillId="0" borderId="30" xfId="0" applyFont="1" applyBorder="1" applyAlignment="1">
      <alignment horizontal="right" vertical="top" wrapText="1"/>
    </xf>
    <xf numFmtId="3" fontId="6" fillId="0" borderId="30" xfId="1" applyNumberFormat="1" applyFont="1" applyBorder="1" applyAlignment="1">
      <alignment horizontal="center" vertical="top" wrapText="1"/>
    </xf>
    <xf numFmtId="172" fontId="6" fillId="0" borderId="34" xfId="0" applyNumberFormat="1" applyFont="1" applyBorder="1" applyAlignment="1">
      <alignment vertical="top"/>
    </xf>
    <xf numFmtId="0" fontId="6" fillId="0" borderId="17" xfId="0" applyFont="1" applyBorder="1" applyAlignment="1">
      <alignment horizontal="right" vertical="top" wrapText="1"/>
    </xf>
    <xf numFmtId="0" fontId="6" fillId="2" borderId="16" xfId="0" applyFont="1" applyFill="1" applyBorder="1" applyAlignment="1">
      <alignment vertical="top" wrapText="1"/>
    </xf>
    <xf numFmtId="0" fontId="6" fillId="0" borderId="18" xfId="0" applyFont="1" applyBorder="1" applyAlignment="1">
      <alignment vertical="top"/>
    </xf>
    <xf numFmtId="0" fontId="6" fillId="0" borderId="25" xfId="0" applyFont="1" applyBorder="1" applyAlignment="1">
      <alignment vertical="top"/>
    </xf>
    <xf numFmtId="0" fontId="6" fillId="0" borderId="35" xfId="0" applyFont="1" applyBorder="1" applyAlignment="1">
      <alignment vertical="top"/>
    </xf>
    <xf numFmtId="3" fontId="6" fillId="0" borderId="17" xfId="1" applyNumberFormat="1" applyFont="1" applyBorder="1" applyAlignment="1">
      <alignment horizontal="center" vertical="top"/>
    </xf>
    <xf numFmtId="0" fontId="6" fillId="0" borderId="20" xfId="0" applyFont="1" applyBorder="1" applyAlignment="1">
      <alignment horizontal="center" vertical="top"/>
    </xf>
    <xf numFmtId="0" fontId="6" fillId="0" borderId="27" xfId="0" applyFont="1" applyBorder="1" applyAlignment="1">
      <alignment horizontal="center" vertical="top"/>
    </xf>
    <xf numFmtId="0" fontId="6" fillId="2" borderId="1" xfId="0" applyFont="1" applyFill="1" applyBorder="1" applyAlignment="1">
      <alignment vertical="top"/>
    </xf>
    <xf numFmtId="0" fontId="6" fillId="0" borderId="3" xfId="0" applyFont="1" applyBorder="1" applyAlignment="1">
      <alignment vertical="top"/>
    </xf>
    <xf numFmtId="0" fontId="6" fillId="2" borderId="38" xfId="0" applyFont="1" applyFill="1" applyBorder="1" applyAlignment="1">
      <alignment horizontal="center" vertical="top"/>
    </xf>
    <xf numFmtId="0" fontId="6" fillId="2" borderId="7" xfId="0" applyFont="1" applyFill="1" applyBorder="1" applyAlignment="1">
      <alignment horizontal="center" vertical="top"/>
    </xf>
    <xf numFmtId="0" fontId="6" fillId="2" borderId="2" xfId="0" applyFont="1" applyFill="1" applyBorder="1" applyAlignment="1">
      <alignment horizontal="center" vertical="top"/>
    </xf>
    <xf numFmtId="0" fontId="6" fillId="0" borderId="3" xfId="0" applyFont="1" applyBorder="1" applyAlignment="1" applyProtection="1">
      <alignment vertical="top"/>
      <protection locked="0"/>
    </xf>
    <xf numFmtId="172" fontId="6" fillId="0" borderId="4" xfId="0" applyNumberFormat="1" applyFont="1" applyBorder="1" applyAlignment="1">
      <alignment vertical="top"/>
    </xf>
    <xf numFmtId="3" fontId="6" fillId="0" borderId="3" xfId="1" applyNumberFormat="1" applyFont="1" applyBorder="1" applyAlignment="1">
      <alignment horizontal="center" vertical="top"/>
    </xf>
    <xf numFmtId="0" fontId="6" fillId="2" borderId="39" xfId="0" applyFont="1" applyFill="1" applyBorder="1" applyAlignment="1">
      <alignment vertical="top"/>
    </xf>
    <xf numFmtId="0" fontId="9" fillId="2" borderId="9" xfId="0" applyFont="1" applyFill="1" applyBorder="1" applyAlignment="1">
      <alignment vertical="top"/>
    </xf>
    <xf numFmtId="3" fontId="6" fillId="0" borderId="40" xfId="1" applyNumberFormat="1" applyFont="1" applyBorder="1" applyAlignment="1">
      <alignment horizontal="center" vertical="center" wrapText="1"/>
    </xf>
    <xf numFmtId="172" fontId="6" fillId="0" borderId="14" xfId="0" applyNumberFormat="1" applyFont="1" applyBorder="1" applyAlignment="1">
      <alignment vertical="center"/>
    </xf>
    <xf numFmtId="0" fontId="6" fillId="2" borderId="6" xfId="0" applyFont="1" applyFill="1" applyBorder="1" applyAlignment="1">
      <alignment horizontal="center" vertical="top"/>
    </xf>
    <xf numFmtId="0" fontId="6" fillId="0" borderId="6" xfId="0" applyFont="1" applyBorder="1" applyAlignment="1">
      <alignment horizontal="left" vertical="center"/>
    </xf>
    <xf numFmtId="0" fontId="6" fillId="2" borderId="42" xfId="0" applyFont="1" applyFill="1" applyBorder="1" applyAlignment="1">
      <alignment horizontal="center" vertical="top"/>
    </xf>
    <xf numFmtId="172" fontId="6" fillId="0" borderId="34" xfId="0" applyNumberFormat="1" applyFont="1" applyBorder="1" applyAlignment="1">
      <alignment vertical="center"/>
    </xf>
    <xf numFmtId="172" fontId="6" fillId="0" borderId="31" xfId="0" applyNumberFormat="1" applyFont="1" applyBorder="1" applyAlignment="1" applyProtection="1">
      <alignment vertical="top"/>
      <protection locked="0"/>
    </xf>
    <xf numFmtId="0" fontId="6" fillId="2" borderId="44" xfId="0" applyFont="1" applyFill="1" applyBorder="1" applyAlignment="1">
      <alignment vertical="top"/>
    </xf>
    <xf numFmtId="3" fontId="6" fillId="2" borderId="17" xfId="1" applyNumberFormat="1" applyFont="1" applyFill="1" applyBorder="1" applyAlignment="1">
      <alignment horizontal="center" vertical="top"/>
    </xf>
    <xf numFmtId="0" fontId="6" fillId="2" borderId="19" xfId="0" applyFont="1" applyFill="1" applyBorder="1" applyAlignment="1">
      <alignment horizontal="center" vertical="top"/>
    </xf>
    <xf numFmtId="0" fontId="6" fillId="0" borderId="19" xfId="0" applyFont="1" applyBorder="1" applyAlignment="1">
      <alignment horizontal="left" vertical="top"/>
    </xf>
    <xf numFmtId="0" fontId="6" fillId="2" borderId="20" xfId="0" applyFont="1" applyFill="1" applyBorder="1" applyAlignment="1">
      <alignment horizontal="center" vertical="top"/>
    </xf>
    <xf numFmtId="0" fontId="6" fillId="0" borderId="20" xfId="0" applyFont="1" applyBorder="1" applyAlignment="1" applyProtection="1">
      <alignment vertical="top"/>
      <protection locked="0"/>
    </xf>
    <xf numFmtId="3" fontId="6" fillId="2" borderId="24" xfId="1" applyNumberFormat="1" applyFont="1" applyFill="1" applyBorder="1" applyAlignment="1">
      <alignment horizontal="center" vertical="center"/>
    </xf>
    <xf numFmtId="0" fontId="10" fillId="2" borderId="45" xfId="0" applyFont="1" applyFill="1" applyBorder="1" applyAlignment="1">
      <alignment vertical="center"/>
    </xf>
    <xf numFmtId="0" fontId="6" fillId="2" borderId="45" xfId="0" applyFont="1" applyFill="1" applyBorder="1" applyAlignment="1">
      <alignment horizontal="left" vertical="center"/>
    </xf>
    <xf numFmtId="0" fontId="6" fillId="2" borderId="46" xfId="0" applyFont="1" applyFill="1" applyBorder="1" applyAlignment="1">
      <alignment horizontal="center" vertical="center"/>
    </xf>
    <xf numFmtId="172" fontId="6" fillId="0" borderId="28" xfId="0" applyNumberFormat="1" applyFont="1" applyBorder="1" applyAlignment="1">
      <alignment vertical="center"/>
    </xf>
    <xf numFmtId="0" fontId="9" fillId="2" borderId="47" xfId="0" applyFont="1" applyFill="1" applyBorder="1" applyAlignment="1">
      <alignment vertical="top"/>
    </xf>
    <xf numFmtId="3" fontId="6" fillId="0" borderId="17" xfId="1" applyNumberFormat="1" applyFont="1" applyBorder="1" applyAlignment="1">
      <alignment horizontal="center" vertical="center"/>
    </xf>
    <xf numFmtId="0" fontId="6" fillId="2" borderId="48" xfId="0" applyFont="1" applyFill="1" applyBorder="1" applyAlignment="1">
      <alignment vertical="top"/>
    </xf>
    <xf numFmtId="0" fontId="6" fillId="2" borderId="18" xfId="0" applyFont="1" applyFill="1" applyBorder="1" applyAlignment="1">
      <alignment horizontal="center" vertical="top"/>
    </xf>
    <xf numFmtId="0" fontId="6" fillId="2" borderId="48" xfId="0" applyFont="1" applyFill="1" applyBorder="1" applyAlignment="1">
      <alignment vertical="top" wrapText="1"/>
    </xf>
    <xf numFmtId="0" fontId="9" fillId="2" borderId="47" xfId="0" applyFont="1" applyFill="1" applyBorder="1" applyAlignment="1">
      <alignment vertical="top" wrapText="1"/>
    </xf>
    <xf numFmtId="3" fontId="6" fillId="2" borderId="17" xfId="1" applyNumberFormat="1" applyFont="1" applyFill="1" applyBorder="1" applyAlignment="1">
      <alignment horizontal="center" vertical="top" wrapText="1"/>
    </xf>
    <xf numFmtId="0" fontId="6" fillId="0" borderId="49" xfId="0" applyFont="1" applyBorder="1" applyAlignment="1">
      <alignment vertical="top"/>
    </xf>
    <xf numFmtId="0" fontId="6" fillId="0" borderId="37" xfId="0" applyFont="1" applyBorder="1" applyAlignment="1" applyProtection="1">
      <alignment vertical="top"/>
      <protection locked="0"/>
    </xf>
    <xf numFmtId="172" fontId="6" fillId="0" borderId="50" xfId="0" applyNumberFormat="1" applyFont="1" applyBorder="1" applyAlignment="1">
      <alignment vertical="top"/>
    </xf>
    <xf numFmtId="172" fontId="6" fillId="0" borderId="51" xfId="0" applyNumberFormat="1" applyFont="1" applyBorder="1" applyAlignment="1" applyProtection="1">
      <alignment vertical="top"/>
      <protection locked="0"/>
    </xf>
    <xf numFmtId="3" fontId="6" fillId="0" borderId="10" xfId="1" applyNumberFormat="1" applyFont="1" applyBorder="1" applyAlignment="1">
      <alignment horizontal="center" vertical="top"/>
    </xf>
    <xf numFmtId="3" fontId="6" fillId="2" borderId="10" xfId="1" applyNumberFormat="1" applyFont="1" applyFill="1" applyBorder="1" applyAlignment="1">
      <alignment horizontal="center" vertical="top" wrapText="1"/>
    </xf>
    <xf numFmtId="0" fontId="6" fillId="0" borderId="12" xfId="0" applyFont="1" applyBorder="1" applyAlignment="1">
      <alignment horizontal="left" vertical="top"/>
    </xf>
    <xf numFmtId="0" fontId="6" fillId="2" borderId="12" xfId="0" applyFont="1" applyFill="1" applyBorder="1" applyAlignment="1">
      <alignment horizontal="center" vertical="top"/>
    </xf>
    <xf numFmtId="0" fontId="6" fillId="0" borderId="12" xfId="0" applyFont="1" applyBorder="1" applyAlignment="1">
      <alignment horizontal="left" vertical="center"/>
    </xf>
    <xf numFmtId="0" fontId="6" fillId="0" borderId="19" xfId="0" applyFont="1" applyBorder="1" applyAlignment="1">
      <alignment horizontal="left" vertical="center"/>
    </xf>
    <xf numFmtId="0" fontId="6" fillId="2" borderId="17" xfId="0" applyFont="1" applyFill="1" applyBorder="1" applyAlignment="1">
      <alignment horizontal="center" vertical="center"/>
    </xf>
    <xf numFmtId="0" fontId="6" fillId="0" borderId="17" xfId="0" applyFont="1" applyBorder="1" applyAlignment="1">
      <alignment horizontal="center" vertical="center"/>
    </xf>
    <xf numFmtId="3" fontId="6" fillId="0" borderId="17" xfId="1" applyNumberFormat="1" applyFont="1" applyFill="1" applyBorder="1" applyAlignment="1">
      <alignment horizontal="center" vertical="center" wrapText="1"/>
    </xf>
    <xf numFmtId="0" fontId="6" fillId="2" borderId="47" xfId="0" applyFont="1" applyFill="1" applyBorder="1" applyAlignment="1">
      <alignment vertical="top"/>
    </xf>
    <xf numFmtId="0" fontId="6" fillId="0" borderId="30" xfId="0" applyFont="1" applyBorder="1" applyAlignment="1">
      <alignment vertical="top"/>
    </xf>
    <xf numFmtId="3" fontId="6" fillId="2" borderId="30" xfId="1" applyNumberFormat="1" applyFont="1" applyFill="1" applyBorder="1" applyAlignment="1">
      <alignment horizontal="center" vertical="center" wrapText="1"/>
    </xf>
    <xf numFmtId="3" fontId="6" fillId="2" borderId="17" xfId="1" applyNumberFormat="1" applyFont="1" applyFill="1" applyBorder="1" applyAlignment="1">
      <alignment horizontal="center" vertical="center" wrapText="1"/>
    </xf>
    <xf numFmtId="3" fontId="6" fillId="2" borderId="17" xfId="1" applyNumberFormat="1" applyFont="1" applyFill="1" applyBorder="1" applyAlignment="1">
      <alignment horizontal="center" vertical="center"/>
    </xf>
    <xf numFmtId="0" fontId="6" fillId="0" borderId="37" xfId="0" applyFont="1" applyBorder="1" applyAlignment="1">
      <alignment vertical="top"/>
    </xf>
    <xf numFmtId="3" fontId="6" fillId="2" borderId="10" xfId="1" applyNumberFormat="1" applyFont="1" applyFill="1" applyBorder="1" applyAlignment="1">
      <alignment horizontal="center" vertical="top"/>
    </xf>
    <xf numFmtId="3" fontId="6" fillId="2" borderId="37" xfId="1" applyNumberFormat="1" applyFont="1" applyFill="1" applyBorder="1" applyAlignment="1">
      <alignment horizontal="center" vertical="top"/>
    </xf>
    <xf numFmtId="3" fontId="6" fillId="2" borderId="24" xfId="1" applyNumberFormat="1" applyFont="1" applyFill="1" applyBorder="1" applyAlignment="1">
      <alignment horizontal="center" vertical="top"/>
    </xf>
    <xf numFmtId="3" fontId="6" fillId="2" borderId="30" xfId="1" applyNumberFormat="1" applyFont="1" applyFill="1" applyBorder="1" applyAlignment="1">
      <alignment horizontal="center" vertical="top" wrapText="1"/>
    </xf>
    <xf numFmtId="0" fontId="6" fillId="2" borderId="16" xfId="0" applyFont="1" applyFill="1" applyBorder="1" applyAlignment="1">
      <alignment vertical="top"/>
    </xf>
    <xf numFmtId="0" fontId="6" fillId="2" borderId="23" xfId="0" applyFont="1" applyFill="1" applyBorder="1" applyAlignment="1">
      <alignment vertical="top"/>
    </xf>
    <xf numFmtId="0" fontId="6" fillId="0" borderId="35" xfId="0" applyFont="1" applyBorder="1" applyAlignment="1">
      <alignment vertical="top" wrapText="1"/>
    </xf>
    <xf numFmtId="0" fontId="6" fillId="0" borderId="17" xfId="0" applyFont="1" applyBorder="1" applyAlignment="1">
      <alignment horizontal="center" vertical="top"/>
    </xf>
    <xf numFmtId="0" fontId="6" fillId="0" borderId="24" xfId="0" applyFont="1" applyBorder="1" applyAlignment="1">
      <alignment horizontal="center" vertical="top"/>
    </xf>
    <xf numFmtId="0" fontId="6" fillId="0" borderId="18" xfId="0" applyFont="1" applyBorder="1" applyAlignment="1">
      <alignment vertical="top" wrapText="1"/>
    </xf>
    <xf numFmtId="0" fontId="6" fillId="2" borderId="18" xfId="0" applyFont="1" applyFill="1" applyBorder="1" applyAlignment="1">
      <alignment vertical="top"/>
    </xf>
    <xf numFmtId="0" fontId="6" fillId="2" borderId="20" xfId="0" applyFont="1" applyFill="1" applyBorder="1" applyAlignment="1">
      <alignment vertical="top"/>
    </xf>
    <xf numFmtId="175" fontId="6" fillId="0" borderId="17" xfId="0" applyNumberFormat="1" applyFont="1" applyBorder="1" applyAlignment="1">
      <alignment horizontal="center"/>
    </xf>
    <xf numFmtId="174" fontId="6" fillId="2" borderId="19" xfId="1" quotePrefix="1" applyNumberFormat="1" applyFont="1" applyFill="1" applyBorder="1" applyAlignment="1">
      <alignment horizontal="center" vertical="top"/>
    </xf>
    <xf numFmtId="3" fontId="6" fillId="0" borderId="13" xfId="1" applyNumberFormat="1" applyFont="1" applyFill="1" applyBorder="1" applyAlignment="1">
      <alignment horizontal="center" vertical="top" wrapText="1"/>
    </xf>
    <xf numFmtId="3" fontId="6" fillId="0" borderId="20" xfId="1" applyNumberFormat="1" applyFont="1" applyBorder="1" applyAlignment="1">
      <alignment horizontal="center" vertical="top" wrapText="1"/>
    </xf>
    <xf numFmtId="3" fontId="6" fillId="0" borderId="27" xfId="1" applyNumberFormat="1" applyFont="1" applyBorder="1" applyAlignment="1">
      <alignment horizontal="center" vertical="top" wrapText="1"/>
    </xf>
    <xf numFmtId="0" fontId="6" fillId="0" borderId="17" xfId="0" applyFont="1" applyBorder="1"/>
    <xf numFmtId="175" fontId="6" fillId="0" borderId="17" xfId="0" applyNumberFormat="1" applyFont="1" applyFill="1" applyBorder="1" applyAlignment="1">
      <alignment horizontal="center"/>
    </xf>
    <xf numFmtId="0" fontId="6" fillId="0" borderId="0" xfId="0" applyFont="1" applyFill="1" applyAlignment="1"/>
    <xf numFmtId="175" fontId="6" fillId="0" borderId="24" xfId="0" applyNumberFormat="1" applyFont="1" applyBorder="1" applyAlignment="1">
      <alignment horizontal="center"/>
    </xf>
    <xf numFmtId="175" fontId="6" fillId="0" borderId="24" xfId="0" applyNumberFormat="1" applyFont="1" applyFill="1" applyBorder="1" applyAlignment="1">
      <alignment horizontal="center"/>
    </xf>
    <xf numFmtId="0" fontId="6" fillId="2" borderId="47" xfId="0" applyFont="1" applyFill="1" applyBorder="1" applyAlignment="1">
      <alignment vertical="top" wrapText="1"/>
    </xf>
    <xf numFmtId="3" fontId="6" fillId="0" borderId="17" xfId="1" applyNumberFormat="1" applyFont="1" applyFill="1" applyBorder="1" applyAlignment="1">
      <alignment horizontal="center" vertical="top"/>
    </xf>
    <xf numFmtId="3" fontId="6" fillId="0" borderId="24" xfId="1" applyNumberFormat="1" applyFont="1" applyFill="1" applyBorder="1" applyAlignment="1">
      <alignment horizontal="center" vertical="top"/>
    </xf>
    <xf numFmtId="3" fontId="6" fillId="0" borderId="37" xfId="1" applyNumberFormat="1" applyFont="1" applyBorder="1" applyAlignment="1">
      <alignment horizontal="center" vertical="top"/>
    </xf>
    <xf numFmtId="3" fontId="6" fillId="0" borderId="20" xfId="1" applyNumberFormat="1" applyFont="1" applyBorder="1" applyAlignment="1">
      <alignment horizontal="center" vertical="top"/>
    </xf>
    <xf numFmtId="3" fontId="6" fillId="0" borderId="27" xfId="1" applyNumberFormat="1" applyFont="1" applyBorder="1" applyAlignment="1">
      <alignment horizontal="center" vertical="top"/>
    </xf>
    <xf numFmtId="172" fontId="6" fillId="0" borderId="53" xfId="0" applyNumberFormat="1" applyFont="1" applyBorder="1" applyAlignment="1" applyProtection="1">
      <alignment vertical="top"/>
      <protection locked="0"/>
    </xf>
    <xf numFmtId="0" fontId="8" fillId="2" borderId="0" xfId="0" applyFont="1" applyFill="1" applyAlignment="1">
      <alignment vertical="top"/>
    </xf>
    <xf numFmtId="0" fontId="6" fillId="2" borderId="0" xfId="0" applyFont="1" applyFill="1" applyAlignment="1">
      <alignment vertical="top"/>
    </xf>
    <xf numFmtId="3" fontId="6" fillId="2" borderId="0" xfId="1" applyNumberFormat="1" applyFont="1" applyFill="1" applyAlignment="1">
      <alignment horizontal="center" vertical="top" wrapText="1"/>
    </xf>
    <xf numFmtId="0" fontId="6" fillId="2" borderId="0" xfId="0" applyFont="1" applyFill="1" applyAlignment="1">
      <alignment horizontal="center" vertical="top"/>
    </xf>
    <xf numFmtId="172" fontId="6" fillId="2" borderId="0" xfId="0" applyNumberFormat="1" applyFont="1" applyFill="1" applyAlignment="1">
      <alignment horizontal="right" vertical="top"/>
    </xf>
    <xf numFmtId="0" fontId="6" fillId="2" borderId="0" xfId="0" applyFont="1" applyFill="1" applyAlignment="1" applyProtection="1">
      <alignment vertical="top"/>
      <protection locked="0"/>
    </xf>
    <xf numFmtId="0" fontId="9" fillId="2" borderId="54" xfId="0" applyFont="1" applyFill="1" applyBorder="1" applyAlignment="1">
      <alignment vertical="top"/>
    </xf>
    <xf numFmtId="0" fontId="9" fillId="2" borderId="46" xfId="0" applyFont="1" applyFill="1" applyBorder="1" applyAlignment="1">
      <alignment vertical="top"/>
    </xf>
    <xf numFmtId="0" fontId="9" fillId="2" borderId="43" xfId="0" applyFont="1" applyFill="1" applyBorder="1" applyAlignment="1">
      <alignment vertical="top"/>
    </xf>
    <xf numFmtId="0" fontId="9" fillId="2" borderId="55" xfId="0" applyFont="1" applyFill="1" applyBorder="1" applyAlignment="1">
      <alignment vertical="top"/>
    </xf>
    <xf numFmtId="0" fontId="9" fillId="2" borderId="35" xfId="0" applyFont="1" applyFill="1" applyBorder="1" applyAlignment="1">
      <alignment vertical="top"/>
    </xf>
    <xf numFmtId="0" fontId="9" fillId="2" borderId="56" xfId="0" applyFont="1" applyFill="1" applyBorder="1" applyAlignment="1">
      <alignment vertical="top"/>
    </xf>
    <xf numFmtId="0" fontId="6" fillId="2" borderId="25" xfId="0" applyFont="1" applyFill="1" applyBorder="1" applyAlignment="1">
      <alignment vertical="center"/>
    </xf>
    <xf numFmtId="0" fontId="9" fillId="2" borderId="55" xfId="0" applyFont="1" applyFill="1" applyBorder="1" applyAlignment="1">
      <alignment horizontal="left" vertical="top"/>
    </xf>
    <xf numFmtId="0" fontId="9" fillId="2" borderId="8" xfId="0" applyFont="1" applyFill="1" applyBorder="1" applyAlignment="1">
      <alignment vertical="top" wrapText="1"/>
    </xf>
    <xf numFmtId="0" fontId="9" fillId="2" borderId="57" xfId="0" applyFont="1" applyFill="1" applyBorder="1" applyAlignment="1">
      <alignment vertical="top"/>
    </xf>
    <xf numFmtId="0" fontId="6" fillId="2" borderId="2" xfId="0" applyFont="1" applyFill="1" applyBorder="1" applyAlignment="1">
      <alignment vertical="top"/>
    </xf>
    <xf numFmtId="0" fontId="6" fillId="2" borderId="27" xfId="0" applyFont="1" applyFill="1" applyBorder="1" applyAlignment="1">
      <alignment vertical="center"/>
    </xf>
    <xf numFmtId="0" fontId="9" fillId="2" borderId="54" xfId="0" applyFont="1" applyFill="1" applyBorder="1" applyAlignment="1">
      <alignment horizontal="left" vertical="top"/>
    </xf>
    <xf numFmtId="0" fontId="6" fillId="2" borderId="0" xfId="0" applyFont="1" applyFill="1" applyBorder="1" applyAlignment="1">
      <alignment vertical="top" wrapText="1"/>
    </xf>
    <xf numFmtId="0" fontId="9" fillId="2" borderId="0" xfId="0" applyFont="1" applyFill="1" applyBorder="1" applyAlignment="1">
      <alignment vertical="top"/>
    </xf>
    <xf numFmtId="0" fontId="9" fillId="2" borderId="45" xfId="0" applyFont="1" applyFill="1" applyBorder="1" applyAlignment="1">
      <alignment vertical="top"/>
    </xf>
    <xf numFmtId="0" fontId="9" fillId="2" borderId="58" xfId="0" applyFont="1" applyFill="1" applyBorder="1" applyAlignment="1">
      <alignment vertical="top"/>
    </xf>
    <xf numFmtId="0" fontId="6" fillId="2" borderId="7" xfId="0" applyFont="1" applyFill="1" applyBorder="1" applyAlignment="1">
      <alignment vertical="top"/>
    </xf>
    <xf numFmtId="0" fontId="6" fillId="2" borderId="19" xfId="0" applyFont="1" applyFill="1" applyBorder="1" applyAlignment="1">
      <alignment vertical="top"/>
    </xf>
    <xf numFmtId="0" fontId="6" fillId="2" borderId="26" xfId="0" applyFont="1" applyFill="1" applyBorder="1" applyAlignment="1">
      <alignment vertical="center"/>
    </xf>
    <xf numFmtId="0" fontId="9" fillId="2" borderId="0" xfId="0" applyFont="1" applyFill="1" applyBorder="1" applyAlignment="1">
      <alignment vertical="top" wrapText="1"/>
    </xf>
    <xf numFmtId="0" fontId="9" fillId="2" borderId="0" xfId="0" applyFont="1" applyFill="1" applyBorder="1" applyAlignment="1">
      <alignment horizontal="left" vertical="top"/>
    </xf>
    <xf numFmtId="0" fontId="6" fillId="0" borderId="17" xfId="0" applyFont="1" applyBorder="1" applyAlignment="1">
      <alignment horizontal="left" vertical="top"/>
    </xf>
    <xf numFmtId="0" fontId="6" fillId="2" borderId="25" xfId="0" applyFont="1" applyFill="1" applyBorder="1" applyAlignment="1">
      <alignment horizontal="left" vertical="top"/>
    </xf>
    <xf numFmtId="0" fontId="6" fillId="2" borderId="26" xfId="0" applyFont="1" applyFill="1" applyBorder="1" applyAlignment="1">
      <alignment horizontal="left" vertical="top"/>
    </xf>
    <xf numFmtId="0" fontId="6" fillId="2" borderId="27" xfId="0" applyFont="1" applyFill="1" applyBorder="1" applyAlignment="1">
      <alignment horizontal="left" vertical="top"/>
    </xf>
    <xf numFmtId="0" fontId="9" fillId="2" borderId="56" xfId="0" applyFont="1" applyFill="1" applyBorder="1" applyAlignment="1">
      <alignment horizontal="left" vertical="top"/>
    </xf>
    <xf numFmtId="0" fontId="9" fillId="2" borderId="45" xfId="0" applyFont="1" applyFill="1" applyBorder="1" applyAlignment="1">
      <alignment horizontal="left" vertical="top"/>
    </xf>
    <xf numFmtId="0" fontId="9" fillId="2" borderId="46" xfId="0" applyFont="1" applyFill="1" applyBorder="1" applyAlignment="1">
      <alignment horizontal="left" vertical="top"/>
    </xf>
    <xf numFmtId="0" fontId="9" fillId="2" borderId="35" xfId="0" applyFont="1" applyFill="1" applyBorder="1" applyAlignment="1">
      <alignment horizontal="left" vertical="top"/>
    </xf>
    <xf numFmtId="0" fontId="9" fillId="2" borderId="58" xfId="0" applyFont="1" applyFill="1" applyBorder="1" applyAlignment="1">
      <alignment horizontal="left" vertical="top"/>
    </xf>
    <xf numFmtId="0" fontId="9" fillId="2" borderId="43" xfId="0" applyFont="1" applyFill="1" applyBorder="1" applyAlignment="1">
      <alignment horizontal="left" vertical="top"/>
    </xf>
    <xf numFmtId="0" fontId="9" fillId="2" borderId="8" xfId="0" applyFont="1" applyFill="1" applyBorder="1" applyAlignment="1">
      <alignment horizontal="left" vertical="top"/>
    </xf>
    <xf numFmtId="0" fontId="9" fillId="2" borderId="32" xfId="0" applyFont="1" applyFill="1" applyBorder="1" applyAlignment="1">
      <alignment horizontal="left" vertical="top"/>
    </xf>
    <xf numFmtId="0" fontId="9" fillId="2" borderId="57" xfId="0" applyFont="1" applyFill="1" applyBorder="1" applyAlignment="1">
      <alignment horizontal="left" vertical="top"/>
    </xf>
    <xf numFmtId="0" fontId="6" fillId="2" borderId="38" xfId="0" applyFont="1" applyFill="1" applyBorder="1" applyAlignment="1">
      <alignment horizontal="left" vertical="top"/>
    </xf>
    <xf numFmtId="0" fontId="6" fillId="2" borderId="7" xfId="0" applyFont="1" applyFill="1" applyBorder="1" applyAlignment="1">
      <alignment horizontal="left" vertical="top"/>
    </xf>
    <xf numFmtId="172" fontId="7" fillId="2" borderId="0" xfId="0" applyNumberFormat="1" applyFont="1" applyFill="1" applyBorder="1" applyAlignment="1" applyProtection="1">
      <alignment horizontal="right" vertical="center" wrapText="1"/>
    </xf>
    <xf numFmtId="0" fontId="9" fillId="3"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9" fillId="2" borderId="0" xfId="0" applyFont="1" applyFill="1" applyBorder="1" applyAlignment="1" applyProtection="1">
      <alignment vertical="center"/>
    </xf>
    <xf numFmtId="0" fontId="6" fillId="2" borderId="0" xfId="0" applyFont="1" applyFill="1" applyBorder="1" applyAlignment="1" applyProtection="1">
      <alignment horizontal="left" vertical="top" wrapText="1"/>
    </xf>
    <xf numFmtId="0" fontId="9" fillId="2" borderId="59" xfId="0" applyFont="1" applyFill="1" applyBorder="1" applyAlignment="1">
      <alignment vertical="top" wrapText="1"/>
    </xf>
    <xf numFmtId="0" fontId="6" fillId="2" borderId="60" xfId="0" applyFont="1" applyFill="1" applyBorder="1" applyAlignment="1"/>
    <xf numFmtId="0" fontId="9" fillId="2" borderId="8" xfId="0" applyFont="1" applyFill="1" applyBorder="1" applyAlignment="1"/>
    <xf numFmtId="0" fontId="9" fillId="2" borderId="32" xfId="0" applyFont="1" applyFill="1" applyBorder="1" applyAlignment="1"/>
    <xf numFmtId="0" fontId="9" fillId="2" borderId="61" xfId="0" applyFont="1" applyFill="1" applyBorder="1" applyAlignment="1">
      <alignment vertical="top"/>
    </xf>
    <xf numFmtId="0" fontId="9" fillId="2" borderId="59" xfId="0" applyFont="1" applyFill="1" applyBorder="1" applyAlignment="1">
      <alignment vertical="top"/>
    </xf>
    <xf numFmtId="0" fontId="6" fillId="2" borderId="62" xfId="0" applyFont="1" applyFill="1" applyBorder="1" applyAlignment="1"/>
    <xf numFmtId="0" fontId="9" fillId="2" borderId="61" xfId="0" applyFont="1" applyFill="1" applyBorder="1" applyAlignment="1">
      <alignment vertical="top" wrapText="1"/>
    </xf>
    <xf numFmtId="0" fontId="9" fillId="2" borderId="59" xfId="0" applyFont="1" applyFill="1" applyBorder="1" applyAlignment="1"/>
    <xf numFmtId="0" fontId="9" fillId="2" borderId="61" xfId="0" applyFont="1" applyFill="1" applyBorder="1" applyAlignment="1"/>
    <xf numFmtId="3" fontId="6" fillId="0" borderId="30" xfId="1" applyNumberFormat="1" applyFont="1" applyBorder="1" applyAlignment="1">
      <alignment horizontal="center" vertical="top"/>
    </xf>
    <xf numFmtId="0" fontId="10" fillId="4" borderId="17" xfId="0" applyFont="1" applyFill="1" applyBorder="1" applyAlignment="1">
      <alignment horizontal="center" vertical="top" wrapText="1"/>
    </xf>
    <xf numFmtId="0" fontId="10" fillId="4" borderId="30" xfId="0" applyFont="1" applyFill="1" applyBorder="1" applyAlignment="1">
      <alignment horizontal="center" vertical="top" wrapText="1"/>
    </xf>
    <xf numFmtId="0" fontId="10" fillId="5" borderId="10" xfId="0" applyFont="1" applyFill="1" applyBorder="1" applyAlignment="1">
      <alignment horizontal="center" vertical="top" wrapText="1"/>
    </xf>
    <xf numFmtId="0" fontId="10" fillId="5" borderId="11" xfId="0" applyFont="1" applyFill="1" applyBorder="1" applyAlignment="1">
      <alignment horizontal="center" vertical="top"/>
    </xf>
    <xf numFmtId="0" fontId="10" fillId="5" borderId="12" xfId="0" applyFont="1" applyFill="1" applyBorder="1" applyAlignment="1">
      <alignment horizontal="center" vertical="top"/>
    </xf>
    <xf numFmtId="0" fontId="10" fillId="5" borderId="30" xfId="0" applyFont="1" applyFill="1" applyBorder="1" applyAlignment="1">
      <alignment horizontal="center" vertical="top" wrapText="1"/>
    </xf>
    <xf numFmtId="0" fontId="10" fillId="5" borderId="17" xfId="0" applyFont="1" applyFill="1" applyBorder="1" applyAlignment="1">
      <alignment horizontal="center" vertical="top" wrapText="1"/>
    </xf>
    <xf numFmtId="0" fontId="10" fillId="5" borderId="58" xfId="0" applyFont="1" applyFill="1" applyBorder="1" applyAlignment="1">
      <alignment horizontal="center" vertical="top"/>
    </xf>
    <xf numFmtId="0" fontId="10" fillId="5" borderId="35" xfId="0" applyFont="1" applyFill="1" applyBorder="1" applyAlignment="1">
      <alignment horizontal="center" vertical="top" wrapText="1"/>
    </xf>
    <xf numFmtId="3" fontId="6" fillId="0" borderId="10" xfId="1" applyNumberFormat="1" applyFont="1" applyBorder="1" applyAlignment="1">
      <alignment horizontal="center" vertical="center"/>
    </xf>
    <xf numFmtId="0" fontId="9" fillId="3" borderId="0" xfId="0" applyFont="1" applyFill="1" applyBorder="1" applyAlignment="1" applyProtection="1">
      <alignment horizontal="left" vertical="center"/>
      <protection locked="0"/>
    </xf>
    <xf numFmtId="3" fontId="6" fillId="2" borderId="37" xfId="1" applyNumberFormat="1" applyFont="1" applyFill="1" applyBorder="1" applyAlignment="1">
      <alignment horizontal="center" vertical="center"/>
    </xf>
    <xf numFmtId="0" fontId="6" fillId="2" borderId="0" xfId="0" applyFont="1" applyFill="1" applyAlignment="1" applyProtection="1">
      <alignment vertical="center" wrapText="1"/>
    </xf>
    <xf numFmtId="3" fontId="6" fillId="0" borderId="17" xfId="1" applyNumberFormat="1" applyFont="1" applyFill="1" applyBorder="1" applyAlignment="1">
      <alignment horizontal="center" vertical="center"/>
    </xf>
    <xf numFmtId="0" fontId="6" fillId="2" borderId="0" xfId="0" applyFont="1" applyFill="1" applyAlignment="1" applyProtection="1">
      <alignment vertical="center"/>
    </xf>
    <xf numFmtId="0" fontId="6" fillId="0" borderId="30" xfId="0" applyFont="1" applyBorder="1" applyAlignment="1">
      <alignment horizontal="right" vertical="top"/>
    </xf>
    <xf numFmtId="0" fontId="6" fillId="0" borderId="0" xfId="0" applyFont="1" applyAlignment="1">
      <alignment vertical="top"/>
    </xf>
    <xf numFmtId="0" fontId="6" fillId="0" borderId="17" xfId="0" applyFont="1" applyBorder="1" applyAlignment="1">
      <alignment horizontal="right" vertical="top"/>
    </xf>
    <xf numFmtId="172" fontId="6" fillId="0" borderId="44" xfId="0" applyNumberFormat="1" applyFont="1" applyBorder="1" applyAlignment="1" applyProtection="1">
      <alignment vertical="top"/>
      <protection locked="0"/>
    </xf>
    <xf numFmtId="172" fontId="6" fillId="0" borderId="44" xfId="0" applyNumberFormat="1" applyFont="1" applyBorder="1" applyAlignment="1" applyProtection="1">
      <alignment vertical="top" wrapText="1"/>
      <protection locked="0"/>
    </xf>
    <xf numFmtId="0" fontId="6" fillId="2" borderId="0" xfId="0" applyFont="1" applyFill="1" applyProtection="1"/>
    <xf numFmtId="14" fontId="9" fillId="2" borderId="0" xfId="0" applyNumberFormat="1"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right" vertical="center"/>
    </xf>
    <xf numFmtId="0" fontId="6" fillId="2" borderId="0" xfId="0" applyFont="1" applyFill="1" applyAlignment="1" applyProtection="1">
      <alignment horizontal="right" vertical="center"/>
    </xf>
    <xf numFmtId="0" fontId="8" fillId="5" borderId="0" xfId="0" applyFont="1" applyFill="1" applyAlignment="1">
      <alignment vertical="top"/>
    </xf>
    <xf numFmtId="0" fontId="6" fillId="5" borderId="0" xfId="0" applyFont="1" applyFill="1" applyAlignment="1" applyProtection="1">
      <alignment vertical="top" wrapText="1"/>
      <protection locked="0"/>
    </xf>
    <xf numFmtId="0" fontId="14" fillId="2" borderId="0" xfId="0" applyFont="1" applyFill="1" applyAlignment="1">
      <alignment horizontal="center"/>
    </xf>
    <xf numFmtId="0" fontId="9"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right" vertical="center" wrapText="1"/>
    </xf>
    <xf numFmtId="0" fontId="6" fillId="2" borderId="0" xfId="0" applyFont="1" applyFill="1" applyBorder="1" applyAlignment="1" applyProtection="1">
      <alignment horizontal="center" vertical="top" wrapText="1"/>
    </xf>
    <xf numFmtId="172" fontId="6" fillId="0" borderId="24" xfId="0" applyNumberFormat="1" applyFont="1" applyBorder="1" applyAlignment="1" applyProtection="1">
      <alignment vertical="top" wrapText="1"/>
      <protection locked="0"/>
    </xf>
    <xf numFmtId="0" fontId="6" fillId="0" borderId="36" xfId="0" applyFont="1" applyBorder="1" applyAlignment="1" applyProtection="1">
      <alignment vertical="top"/>
      <protection locked="0"/>
    </xf>
    <xf numFmtId="172" fontId="6" fillId="0" borderId="63" xfId="0" applyNumberFormat="1" applyFont="1" applyBorder="1" applyAlignment="1">
      <alignment vertical="top"/>
    </xf>
    <xf numFmtId="3" fontId="6" fillId="0" borderId="37" xfId="1" applyNumberFormat="1" applyFont="1" applyBorder="1" applyAlignment="1">
      <alignment horizontal="center" vertical="top" wrapText="1"/>
    </xf>
    <xf numFmtId="172" fontId="6" fillId="0" borderId="48" xfId="0" applyNumberFormat="1" applyFont="1" applyBorder="1" applyAlignment="1" applyProtection="1">
      <alignment vertical="top" wrapText="1"/>
      <protection locked="0"/>
    </xf>
    <xf numFmtId="172" fontId="6" fillId="0" borderId="51" xfId="0" applyNumberFormat="1" applyFont="1" applyBorder="1" applyAlignment="1" applyProtection="1">
      <alignment vertical="top" wrapText="1"/>
      <protection locked="0"/>
    </xf>
    <xf numFmtId="0" fontId="6" fillId="2" borderId="8" xfId="0" applyFont="1" applyFill="1" applyBorder="1" applyAlignment="1">
      <alignment vertical="top"/>
    </xf>
    <xf numFmtId="0" fontId="6" fillId="2" borderId="59" xfId="0" applyFont="1" applyFill="1" applyBorder="1" applyAlignment="1">
      <alignment vertical="top"/>
    </xf>
    <xf numFmtId="0" fontId="6" fillId="0" borderId="37" xfId="0" applyFont="1" applyBorder="1" applyAlignment="1">
      <alignment horizontal="center" vertical="top"/>
    </xf>
    <xf numFmtId="0" fontId="6" fillId="0" borderId="30" xfId="0" applyFont="1" applyBorder="1" applyAlignment="1">
      <alignment horizontal="center" vertical="top"/>
    </xf>
    <xf numFmtId="174" fontId="6" fillId="2" borderId="20" xfId="1" quotePrefix="1" applyNumberFormat="1" applyFont="1" applyFill="1" applyBorder="1" applyAlignment="1">
      <alignment horizontal="center" vertical="top"/>
    </xf>
    <xf numFmtId="174" fontId="6" fillId="0" borderId="20" xfId="1" quotePrefix="1" applyNumberFormat="1" applyFont="1" applyBorder="1" applyAlignment="1">
      <alignment horizontal="center" vertical="top"/>
    </xf>
    <xf numFmtId="172" fontId="6" fillId="0" borderId="12" xfId="0" applyNumberFormat="1" applyFont="1" applyBorder="1" applyAlignment="1" applyProtection="1">
      <alignment vertical="top"/>
      <protection locked="0"/>
    </xf>
    <xf numFmtId="172" fontId="6" fillId="0" borderId="19" xfId="0" applyNumberFormat="1" applyFont="1" applyBorder="1" applyAlignment="1" applyProtection="1">
      <alignment vertical="top"/>
      <protection locked="0"/>
    </xf>
    <xf numFmtId="172" fontId="6" fillId="0" borderId="26" xfId="0" applyNumberFormat="1" applyFont="1" applyBorder="1" applyAlignment="1" applyProtection="1">
      <alignment vertical="top"/>
      <protection locked="0"/>
    </xf>
    <xf numFmtId="0" fontId="12" fillId="2" borderId="0" xfId="3" applyFont="1" applyFill="1" applyAlignment="1" applyProtection="1">
      <alignment horizontal="left" vertical="center" wrapText="1"/>
      <protection locked="0"/>
    </xf>
    <xf numFmtId="0" fontId="17" fillId="2" borderId="0" xfId="0" applyFont="1" applyFill="1" applyBorder="1" applyAlignment="1" applyProtection="1">
      <alignment vertical="center"/>
    </xf>
    <xf numFmtId="0" fontId="17" fillId="2" borderId="0" xfId="0" applyFont="1" applyFill="1" applyAlignment="1" applyProtection="1">
      <alignment horizontal="left" vertical="center"/>
    </xf>
    <xf numFmtId="0" fontId="6" fillId="0" borderId="36" xfId="0" applyFont="1" applyFill="1" applyBorder="1" applyAlignment="1">
      <alignment vertical="top"/>
    </xf>
    <xf numFmtId="0" fontId="6" fillId="0" borderId="20" xfId="0" applyFont="1" applyFill="1" applyBorder="1" applyAlignment="1">
      <alignment vertical="top" wrapText="1"/>
    </xf>
    <xf numFmtId="0" fontId="6" fillId="0" borderId="17" xfId="0" applyFont="1" applyFill="1" applyBorder="1" applyAlignment="1">
      <alignment horizontal="right" vertical="top" wrapText="1"/>
    </xf>
    <xf numFmtId="0" fontId="6" fillId="0" borderId="17" xfId="0" applyFont="1" applyBorder="1" applyAlignment="1">
      <alignment vertical="top" wrapText="1"/>
    </xf>
    <xf numFmtId="0" fontId="8" fillId="2" borderId="48" xfId="0" applyFont="1" applyFill="1" applyBorder="1" applyAlignment="1">
      <alignment vertical="top"/>
    </xf>
    <xf numFmtId="0" fontId="6" fillId="0" borderId="36" xfId="0" applyFont="1" applyBorder="1" applyAlignment="1">
      <alignment vertical="top"/>
    </xf>
    <xf numFmtId="3" fontId="6" fillId="2" borderId="36" xfId="1" applyNumberFormat="1" applyFont="1" applyFill="1" applyBorder="1" applyAlignment="1">
      <alignment horizontal="center" vertical="center"/>
    </xf>
    <xf numFmtId="0" fontId="6" fillId="2" borderId="5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4" xfId="0" applyFont="1" applyFill="1" applyBorder="1" applyAlignment="1">
      <alignment horizontal="center" vertical="center"/>
    </xf>
    <xf numFmtId="172" fontId="6" fillId="0" borderId="59" xfId="0" applyNumberFormat="1" applyFont="1" applyBorder="1" applyAlignment="1" applyProtection="1">
      <alignment vertical="top"/>
      <protection locked="0"/>
    </xf>
    <xf numFmtId="0" fontId="0" fillId="0" borderId="0" xfId="0" applyAlignment="1">
      <alignment vertical="top" wrapText="1"/>
    </xf>
    <xf numFmtId="0" fontId="8" fillId="2" borderId="0" xfId="0" applyFont="1" applyFill="1" applyAlignment="1">
      <alignment vertical="top" wrapText="1"/>
    </xf>
    <xf numFmtId="0" fontId="6" fillId="2" borderId="0" xfId="0" applyFont="1" applyFill="1" applyBorder="1" applyAlignment="1">
      <alignment horizontal="left" vertical="top" wrapText="1"/>
    </xf>
    <xf numFmtId="0" fontId="6" fillId="2" borderId="54" xfId="0" applyFont="1" applyFill="1" applyBorder="1" applyAlignment="1">
      <alignment horizontal="left" vertical="top" wrapText="1"/>
    </xf>
    <xf numFmtId="0" fontId="6" fillId="0" borderId="41" xfId="0" applyFont="1" applyBorder="1" applyAlignment="1">
      <alignment vertical="top"/>
    </xf>
    <xf numFmtId="0" fontId="6" fillId="0" borderId="52" xfId="0" applyFont="1" applyBorder="1" applyAlignment="1" applyProtection="1">
      <alignment vertical="top"/>
      <protection locked="0"/>
    </xf>
    <xf numFmtId="0" fontId="6" fillId="2" borderId="23" xfId="0" applyFont="1" applyFill="1" applyBorder="1" applyAlignment="1">
      <alignment vertical="top" wrapText="1"/>
    </xf>
    <xf numFmtId="0" fontId="6" fillId="2" borderId="55" xfId="0" applyFont="1" applyFill="1" applyBorder="1" applyAlignment="1">
      <alignment horizontal="left" vertical="top" wrapText="1"/>
    </xf>
    <xf numFmtId="0" fontId="6" fillId="2" borderId="56" xfId="0" applyFont="1" applyFill="1" applyBorder="1" applyAlignment="1">
      <alignment horizontal="left" vertical="top" wrapText="1"/>
    </xf>
    <xf numFmtId="0" fontId="6" fillId="2" borderId="45" xfId="0" applyFont="1" applyFill="1" applyBorder="1" applyAlignment="1">
      <alignment horizontal="left" vertical="top" wrapText="1"/>
    </xf>
    <xf numFmtId="0" fontId="6" fillId="2" borderId="46" xfId="0" applyFont="1" applyFill="1" applyBorder="1" applyAlignment="1">
      <alignment horizontal="left" vertical="top" wrapText="1"/>
    </xf>
    <xf numFmtId="0" fontId="6" fillId="2" borderId="59" xfId="0" applyFont="1" applyFill="1" applyBorder="1" applyAlignment="1">
      <alignment horizontal="left" vertical="top" wrapText="1"/>
    </xf>
    <xf numFmtId="0" fontId="6" fillId="2" borderId="6" xfId="0" applyFont="1" applyFill="1" applyBorder="1" applyAlignment="1">
      <alignment vertical="top"/>
    </xf>
    <xf numFmtId="0" fontId="6" fillId="2" borderId="42" xfId="0" applyFont="1" applyFill="1" applyBorder="1" applyAlignment="1">
      <alignment vertical="top"/>
    </xf>
    <xf numFmtId="0" fontId="6" fillId="2" borderId="26" xfId="0" applyFont="1" applyFill="1" applyBorder="1" applyAlignment="1">
      <alignment vertical="top"/>
    </xf>
    <xf numFmtId="0" fontId="6" fillId="2" borderId="27" xfId="0" applyFont="1" applyFill="1" applyBorder="1" applyAlignment="1">
      <alignment vertical="top"/>
    </xf>
    <xf numFmtId="0" fontId="6" fillId="2" borderId="41" xfId="0" applyFont="1" applyFill="1" applyBorder="1" applyAlignment="1">
      <alignment horizontal="left" vertical="top"/>
    </xf>
    <xf numFmtId="0" fontId="6" fillId="2" borderId="6" xfId="0" applyFont="1" applyFill="1" applyBorder="1" applyAlignment="1">
      <alignment horizontal="left" vertical="top"/>
    </xf>
    <xf numFmtId="0" fontId="9" fillId="2" borderId="63" xfId="0" applyFont="1" applyFill="1" applyBorder="1" applyAlignment="1">
      <alignment vertical="top"/>
    </xf>
    <xf numFmtId="0" fontId="6" fillId="2" borderId="64" xfId="0" applyFont="1" applyFill="1" applyBorder="1" applyAlignment="1">
      <alignment vertical="top"/>
    </xf>
    <xf numFmtId="0" fontId="9" fillId="2" borderId="65" xfId="0" applyFont="1" applyFill="1" applyBorder="1" applyAlignment="1">
      <alignment vertical="top"/>
    </xf>
    <xf numFmtId="0" fontId="6" fillId="2" borderId="11" xfId="0" applyFont="1" applyFill="1" applyBorder="1" applyAlignment="1">
      <alignment horizontal="center" vertical="top"/>
    </xf>
    <xf numFmtId="0" fontId="6" fillId="2" borderId="13" xfId="0" applyFont="1" applyFill="1" applyBorder="1" applyAlignment="1">
      <alignment horizontal="center" vertical="top"/>
    </xf>
    <xf numFmtId="0" fontId="6" fillId="2" borderId="5" xfId="0" applyFont="1" applyFill="1" applyBorder="1" applyAlignment="1"/>
    <xf numFmtId="0" fontId="6" fillId="2" borderId="66" xfId="0" applyFont="1" applyFill="1" applyBorder="1" applyAlignment="1"/>
    <xf numFmtId="0" fontId="6" fillId="2" borderId="61" xfId="0" applyFont="1" applyFill="1" applyBorder="1" applyAlignment="1"/>
    <xf numFmtId="0" fontId="6" fillId="0" borderId="52" xfId="0" applyFont="1" applyBorder="1" applyAlignment="1">
      <alignment vertical="top"/>
    </xf>
    <xf numFmtId="3" fontId="6" fillId="0" borderId="52" xfId="1" applyNumberFormat="1" applyFont="1" applyFill="1" applyBorder="1" applyAlignment="1">
      <alignment horizontal="center" vertical="top"/>
    </xf>
    <xf numFmtId="0" fontId="6" fillId="2" borderId="41" xfId="0" applyFont="1" applyFill="1" applyBorder="1" applyAlignment="1">
      <alignment horizontal="center" vertical="top"/>
    </xf>
    <xf numFmtId="172" fontId="6" fillId="0" borderId="64" xfId="0" applyNumberFormat="1" applyFont="1" applyBorder="1" applyAlignment="1">
      <alignment vertical="top"/>
    </xf>
    <xf numFmtId="172" fontId="6" fillId="0" borderId="5" xfId="0" applyNumberFormat="1" applyFont="1" applyBorder="1" applyAlignment="1" applyProtection="1">
      <alignment vertical="top"/>
      <protection locked="0"/>
    </xf>
    <xf numFmtId="0" fontId="8" fillId="5" borderId="60" xfId="0" applyFont="1" applyFill="1" applyBorder="1" applyAlignment="1">
      <alignment vertical="top"/>
    </xf>
    <xf numFmtId="0" fontId="6" fillId="5" borderId="62" xfId="0" applyFont="1" applyFill="1" applyBorder="1" applyAlignment="1" applyProtection="1">
      <alignment vertical="top" wrapText="1"/>
      <protection locked="0"/>
    </xf>
    <xf numFmtId="0" fontId="8" fillId="2" borderId="8" xfId="0" applyFont="1" applyFill="1" applyBorder="1" applyAlignment="1">
      <alignment vertical="top"/>
    </xf>
    <xf numFmtId="0" fontId="9" fillId="0" borderId="55" xfId="0" applyFont="1" applyFill="1" applyBorder="1" applyAlignment="1">
      <alignment horizontal="left" vertical="top"/>
    </xf>
    <xf numFmtId="0" fontId="9" fillId="0" borderId="0" xfId="0" applyFont="1" applyFill="1" applyBorder="1" applyAlignment="1">
      <alignment horizontal="left" vertical="top"/>
    </xf>
    <xf numFmtId="0" fontId="9" fillId="0" borderId="54" xfId="0" applyFont="1" applyFill="1" applyBorder="1" applyAlignment="1">
      <alignment horizontal="left" vertical="top"/>
    </xf>
    <xf numFmtId="3" fontId="6" fillId="0" borderId="17" xfId="1" applyNumberFormat="1" applyFont="1" applyFill="1" applyBorder="1" applyAlignment="1">
      <alignment horizontal="center" vertical="top" wrapText="1"/>
    </xf>
    <xf numFmtId="0" fontId="9" fillId="0" borderId="16" xfId="0" applyFont="1" applyFill="1" applyBorder="1" applyAlignment="1">
      <alignment vertical="top"/>
    </xf>
    <xf numFmtId="0" fontId="9" fillId="0" borderId="8" xfId="0" applyFont="1" applyFill="1" applyBorder="1" applyAlignment="1">
      <alignment vertical="top"/>
    </xf>
    <xf numFmtId="0" fontId="9" fillId="0" borderId="59" xfId="0" applyFont="1" applyFill="1" applyBorder="1" applyAlignment="1">
      <alignment vertical="top"/>
    </xf>
    <xf numFmtId="0" fontId="6" fillId="0" borderId="18" xfId="0" applyFont="1" applyFill="1" applyBorder="1" applyAlignment="1">
      <alignment vertical="top"/>
    </xf>
    <xf numFmtId="0" fontId="9" fillId="0" borderId="55" xfId="0" applyFont="1" applyFill="1" applyBorder="1" applyAlignment="1">
      <alignment horizontal="left" vertical="top"/>
    </xf>
    <xf numFmtId="0" fontId="9" fillId="0" borderId="0" xfId="0" applyFont="1" applyFill="1" applyBorder="1" applyAlignment="1">
      <alignment horizontal="left" vertical="top"/>
    </xf>
    <xf numFmtId="0" fontId="9" fillId="0" borderId="54" xfId="0" applyFont="1" applyFill="1" applyBorder="1" applyAlignment="1">
      <alignment horizontal="left" vertical="top"/>
    </xf>
    <xf numFmtId="3" fontId="6" fillId="0" borderId="17" xfId="1" applyNumberFormat="1" applyFont="1" applyFill="1" applyBorder="1" applyAlignment="1">
      <alignment horizontal="center" vertical="top"/>
    </xf>
    <xf numFmtId="0" fontId="6" fillId="0" borderId="17" xfId="0" applyFont="1" applyFill="1" applyBorder="1"/>
    <xf numFmtId="0" fontId="6" fillId="0" borderId="17" xfId="0" applyFont="1" applyFill="1" applyBorder="1" applyAlignment="1" applyProtection="1">
      <alignment vertical="top"/>
      <protection locked="0"/>
    </xf>
    <xf numFmtId="172" fontId="6" fillId="0" borderId="21" xfId="0" applyNumberFormat="1" applyFont="1" applyFill="1" applyBorder="1" applyAlignment="1">
      <alignment vertical="top"/>
    </xf>
    <xf numFmtId="172" fontId="6" fillId="0" borderId="22" xfId="0" applyNumberFormat="1" applyFont="1" applyFill="1" applyBorder="1" applyAlignment="1" applyProtection="1">
      <alignment vertical="top"/>
      <protection locked="0"/>
    </xf>
    <xf numFmtId="0" fontId="6" fillId="0" borderId="0" xfId="0" applyFont="1" applyFill="1" applyAlignment="1" applyProtection="1">
      <protection locked="0"/>
    </xf>
    <xf numFmtId="0" fontId="6" fillId="0" borderId="25" xfId="0" applyFont="1" applyFill="1" applyBorder="1" applyAlignment="1">
      <alignment vertical="top"/>
    </xf>
    <xf numFmtId="3" fontId="6" fillId="0" borderId="24" xfId="1" applyNumberFormat="1" applyFont="1" applyFill="1" applyBorder="1" applyAlignment="1">
      <alignment horizontal="center" vertical="top"/>
    </xf>
    <xf numFmtId="0" fontId="6" fillId="0" borderId="24" xfId="0" applyFont="1" applyFill="1" applyBorder="1"/>
    <xf numFmtId="0" fontId="6" fillId="0" borderId="24" xfId="0" applyFont="1" applyFill="1" applyBorder="1" applyAlignment="1" applyProtection="1">
      <alignment vertical="top"/>
      <protection locked="0"/>
    </xf>
    <xf numFmtId="172" fontId="6" fillId="0" borderId="28" xfId="0" applyNumberFormat="1" applyFont="1" applyFill="1" applyBorder="1" applyAlignment="1">
      <alignment vertical="top"/>
    </xf>
    <xf numFmtId="172" fontId="6" fillId="0" borderId="29" xfId="0" applyNumberFormat="1" applyFont="1" applyFill="1" applyBorder="1" applyAlignment="1" applyProtection="1">
      <alignment vertical="top"/>
      <protection locked="0"/>
    </xf>
    <xf numFmtId="0" fontId="9" fillId="0" borderId="55" xfId="0" applyFont="1" applyFill="1" applyBorder="1" applyAlignment="1">
      <alignment vertical="top"/>
    </xf>
    <xf numFmtId="0" fontId="9" fillId="0" borderId="0" xfId="0" applyFont="1" applyFill="1" applyBorder="1" applyAlignment="1">
      <alignment vertical="top"/>
    </xf>
    <xf numFmtId="0" fontId="9" fillId="0" borderId="54" xfId="0" applyFont="1" applyFill="1" applyBorder="1" applyAlignment="1">
      <alignment vertical="top"/>
    </xf>
    <xf numFmtId="175" fontId="6" fillId="0" borderId="17" xfId="0" applyNumberFormat="1" applyFont="1" applyFill="1" applyBorder="1" applyAlignment="1">
      <alignment horizontal="center" vertical="top"/>
    </xf>
    <xf numFmtId="0" fontId="6" fillId="0" borderId="24" xfId="0" applyFont="1" applyFill="1" applyBorder="1" applyAlignment="1">
      <alignment horizontal="center" vertical="top"/>
    </xf>
    <xf numFmtId="175" fontId="6" fillId="0" borderId="24" xfId="0" applyNumberFormat="1" applyFont="1" applyFill="1" applyBorder="1" applyAlignment="1">
      <alignment horizontal="center" vertical="top"/>
    </xf>
    <xf numFmtId="0" fontId="9" fillId="0" borderId="8" xfId="0" applyFont="1" applyFill="1" applyBorder="1" applyAlignment="1">
      <alignment horizontal="left" vertical="top"/>
    </xf>
    <xf numFmtId="0" fontId="6" fillId="0" borderId="20" xfId="0" applyFont="1" applyFill="1" applyBorder="1" applyAlignment="1">
      <alignment horizontal="center" vertical="top"/>
    </xf>
    <xf numFmtId="0" fontId="6" fillId="0" borderId="17" xfId="0" applyFont="1" applyFill="1" applyBorder="1" applyAlignment="1">
      <alignment horizontal="center" vertical="top"/>
    </xf>
    <xf numFmtId="3" fontId="6" fillId="0" borderId="37" xfId="1" applyNumberFormat="1" applyFont="1" applyFill="1" applyBorder="1" applyAlignment="1">
      <alignment horizontal="center" vertical="top"/>
    </xf>
    <xf numFmtId="0" fontId="6" fillId="0" borderId="67" xfId="0" applyFont="1" applyFill="1" applyBorder="1" applyAlignment="1">
      <alignment horizontal="center" vertical="top"/>
    </xf>
    <xf numFmtId="0" fontId="6" fillId="0" borderId="37" xfId="0" applyFont="1" applyFill="1" applyBorder="1" applyAlignment="1">
      <alignment horizontal="center" vertical="top"/>
    </xf>
    <xf numFmtId="0" fontId="6" fillId="0" borderId="37" xfId="0" applyFont="1" applyFill="1" applyBorder="1" applyAlignment="1" applyProtection="1">
      <alignment vertical="top"/>
      <protection locked="0"/>
    </xf>
    <xf numFmtId="172" fontId="6" fillId="0" borderId="50" xfId="0" applyNumberFormat="1" applyFont="1" applyFill="1" applyBorder="1" applyAlignment="1">
      <alignment vertical="top"/>
    </xf>
    <xf numFmtId="172" fontId="6" fillId="0" borderId="51" xfId="0" applyNumberFormat="1" applyFont="1" applyFill="1" applyBorder="1" applyAlignment="1" applyProtection="1">
      <alignment vertical="top"/>
      <protection locked="0"/>
    </xf>
    <xf numFmtId="0" fontId="9" fillId="2" borderId="8" xfId="0" applyFont="1" applyFill="1" applyBorder="1" applyAlignment="1">
      <alignment horizontal="left" vertical="top"/>
    </xf>
    <xf numFmtId="0" fontId="9" fillId="2" borderId="0" xfId="0" applyFont="1" applyFill="1" applyBorder="1" applyAlignment="1">
      <alignment horizontal="left" vertical="top"/>
    </xf>
    <xf numFmtId="0" fontId="9" fillId="2" borderId="54" xfId="0" applyFont="1" applyFill="1" applyBorder="1" applyAlignment="1">
      <alignment horizontal="left" vertical="top"/>
    </xf>
    <xf numFmtId="0" fontId="9" fillId="2" borderId="55" xfId="0" applyFont="1" applyFill="1" applyBorder="1" applyAlignment="1">
      <alignment vertical="top"/>
    </xf>
    <xf numFmtId="0" fontId="9" fillId="2" borderId="0" xfId="0" applyFont="1" applyFill="1" applyBorder="1" applyAlignment="1">
      <alignment vertical="top"/>
    </xf>
    <xf numFmtId="0" fontId="9" fillId="2" borderId="54" xfId="0" applyFont="1" applyFill="1" applyBorder="1" applyAlignment="1">
      <alignment vertical="top"/>
    </xf>
    <xf numFmtId="0" fontId="9" fillId="2" borderId="56" xfId="0" applyFont="1" applyFill="1" applyBorder="1" applyAlignment="1">
      <alignment vertical="top"/>
    </xf>
    <xf numFmtId="0" fontId="9" fillId="2" borderId="45" xfId="0" applyFont="1" applyFill="1" applyBorder="1" applyAlignment="1">
      <alignment vertical="top"/>
    </xf>
    <xf numFmtId="0" fontId="9" fillId="2" borderId="46" xfId="0" applyFont="1" applyFill="1" applyBorder="1" applyAlignment="1">
      <alignment vertical="top"/>
    </xf>
    <xf numFmtId="174" fontId="6" fillId="2" borderId="19" xfId="1" quotePrefix="1" applyNumberFormat="1" applyFont="1" applyFill="1" applyBorder="1" applyAlignment="1">
      <alignment horizontal="center" vertical="top"/>
    </xf>
    <xf numFmtId="174" fontId="6" fillId="2" borderId="20" xfId="1" quotePrefix="1" applyNumberFormat="1" applyFont="1" applyFill="1" applyBorder="1" applyAlignment="1">
      <alignment horizontal="center" vertical="top"/>
    </xf>
    <xf numFmtId="174" fontId="6" fillId="2" borderId="26" xfId="1" quotePrefix="1" applyNumberFormat="1" applyFont="1" applyFill="1" applyBorder="1" applyAlignment="1">
      <alignment horizontal="center" vertical="top"/>
    </xf>
    <xf numFmtId="174" fontId="6" fillId="2" borderId="27" xfId="1" quotePrefix="1" applyNumberFormat="1" applyFont="1" applyFill="1" applyBorder="1" applyAlignment="1">
      <alignment horizontal="center" vertical="top"/>
    </xf>
    <xf numFmtId="0" fontId="9" fillId="2" borderId="56" xfId="0" applyFont="1" applyFill="1" applyBorder="1" applyAlignment="1">
      <alignment horizontal="left" vertical="top"/>
    </xf>
    <xf numFmtId="0" fontId="9" fillId="2" borderId="45" xfId="0" applyFont="1" applyFill="1" applyBorder="1" applyAlignment="1">
      <alignment horizontal="left" vertical="top"/>
    </xf>
    <xf numFmtId="0" fontId="9" fillId="2" borderId="46" xfId="0" applyFont="1" applyFill="1" applyBorder="1" applyAlignment="1">
      <alignment horizontal="left" vertical="top"/>
    </xf>
    <xf numFmtId="0" fontId="6" fillId="2" borderId="17" xfId="0" applyFont="1" applyFill="1" applyBorder="1" applyAlignment="1">
      <alignment vertical="top"/>
    </xf>
    <xf numFmtId="3" fontId="6" fillId="2" borderId="30" xfId="1" applyNumberFormat="1" applyFont="1" applyFill="1" applyBorder="1" applyAlignment="1">
      <alignment horizontal="center" vertical="center" wrapText="1"/>
    </xf>
    <xf numFmtId="172" fontId="6" fillId="2" borderId="14" xfId="0" applyNumberFormat="1" applyFont="1" applyFill="1" applyBorder="1" applyAlignment="1">
      <alignment vertical="top"/>
    </xf>
    <xf numFmtId="172" fontId="6" fillId="2" borderId="15" xfId="0" applyNumberFormat="1" applyFont="1" applyFill="1" applyBorder="1" applyAlignment="1" applyProtection="1">
      <alignment vertical="top"/>
      <protection locked="0"/>
    </xf>
    <xf numFmtId="3" fontId="6" fillId="2" borderId="17" xfId="1" applyNumberFormat="1" applyFont="1" applyFill="1" applyBorder="1" applyAlignment="1">
      <alignment horizontal="center" vertical="center"/>
    </xf>
    <xf numFmtId="0" fontId="6" fillId="2" borderId="35"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30" xfId="0" applyFont="1" applyFill="1" applyBorder="1" applyAlignment="1" applyProtection="1">
      <alignment vertical="top"/>
      <protection locked="0"/>
    </xf>
    <xf numFmtId="172" fontId="6" fillId="2" borderId="34" xfId="0" applyNumberFormat="1" applyFont="1" applyFill="1" applyBorder="1" applyAlignment="1">
      <alignment vertical="top"/>
    </xf>
    <xf numFmtId="172" fontId="6" fillId="2" borderId="31" xfId="0" applyNumberFormat="1" applyFont="1" applyFill="1" applyBorder="1" applyAlignment="1" applyProtection="1">
      <alignment vertical="top"/>
      <protection locked="0"/>
    </xf>
    <xf numFmtId="0" fontId="6" fillId="2" borderId="30" xfId="0" applyFont="1" applyFill="1" applyBorder="1" applyAlignment="1">
      <alignment vertical="top"/>
    </xf>
    <xf numFmtId="0" fontId="6" fillId="2" borderId="35" xfId="0" applyFont="1" applyFill="1" applyBorder="1" applyAlignment="1">
      <alignment horizontal="left" vertical="top"/>
    </xf>
    <xf numFmtId="0" fontId="6" fillId="2" borderId="58" xfId="0" applyFont="1" applyFill="1" applyBorder="1" applyAlignment="1">
      <alignment vertical="top" wrapText="1"/>
    </xf>
    <xf numFmtId="0" fontId="6" fillId="2" borderId="43" xfId="0" applyFont="1" applyFill="1" applyBorder="1" applyAlignment="1">
      <alignment vertical="top" wrapText="1"/>
    </xf>
    <xf numFmtId="0" fontId="6" fillId="2" borderId="37" xfId="0" applyFont="1" applyFill="1" applyBorder="1" applyAlignment="1">
      <alignment vertical="top"/>
    </xf>
    <xf numFmtId="0" fontId="6" fillId="2" borderId="49" xfId="0" applyFont="1" applyFill="1" applyBorder="1" applyAlignment="1">
      <alignment horizontal="left" vertical="top"/>
    </xf>
    <xf numFmtId="0" fontId="6" fillId="2" borderId="0" xfId="0" applyFont="1" applyFill="1" applyBorder="1" applyAlignment="1">
      <alignment horizontal="left" vertical="top" wrapText="1"/>
    </xf>
    <xf numFmtId="0" fontId="6" fillId="2" borderId="54" xfId="0" applyFont="1" applyFill="1" applyBorder="1" applyAlignment="1">
      <alignment horizontal="left" vertical="top" wrapText="1"/>
    </xf>
    <xf numFmtId="3" fontId="6" fillId="2" borderId="36" xfId="1" applyNumberFormat="1" applyFont="1" applyFill="1" applyBorder="1" applyAlignment="1">
      <alignment horizontal="center" vertical="center" wrapText="1"/>
    </xf>
    <xf numFmtId="0" fontId="6" fillId="2" borderId="49"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37" xfId="0" applyFont="1" applyFill="1" applyBorder="1" applyAlignment="1" applyProtection="1">
      <alignment vertical="top"/>
      <protection locked="0"/>
    </xf>
    <xf numFmtId="172" fontId="6" fillId="2" borderId="50" xfId="0" applyNumberFormat="1" applyFont="1" applyFill="1" applyBorder="1" applyAlignment="1">
      <alignment vertical="top"/>
    </xf>
    <xf numFmtId="172" fontId="6" fillId="2" borderId="51" xfId="0" applyNumberFormat="1" applyFont="1" applyFill="1" applyBorder="1" applyAlignment="1" applyProtection="1">
      <alignment vertical="top"/>
      <protection locked="0"/>
    </xf>
    <xf numFmtId="3" fontId="6" fillId="2" borderId="30" xfId="1" applyNumberFormat="1" applyFont="1" applyFill="1" applyBorder="1" applyAlignment="1">
      <alignment horizontal="center" vertical="top"/>
    </xf>
    <xf numFmtId="3" fontId="6" fillId="2" borderId="17" xfId="1" applyNumberFormat="1" applyFont="1" applyFill="1" applyBorder="1" applyAlignment="1">
      <alignment horizontal="center" vertical="top"/>
    </xf>
    <xf numFmtId="0" fontId="6" fillId="2" borderId="18" xfId="0" applyFont="1" applyFill="1" applyBorder="1" applyAlignment="1">
      <alignment horizontal="center" vertical="top"/>
    </xf>
    <xf numFmtId="0" fontId="6" fillId="2" borderId="19" xfId="0" applyFont="1" applyFill="1" applyBorder="1" applyAlignment="1">
      <alignment horizontal="center" vertical="top"/>
    </xf>
    <xf numFmtId="0" fontId="6" fillId="2" borderId="20" xfId="0" applyFont="1" applyFill="1" applyBorder="1" applyAlignment="1">
      <alignment horizontal="center" vertical="top"/>
    </xf>
    <xf numFmtId="0" fontId="6" fillId="2" borderId="17" xfId="0" applyFont="1" applyFill="1" applyBorder="1" applyAlignment="1" applyProtection="1">
      <alignment vertical="top"/>
      <protection locked="0"/>
    </xf>
    <xf numFmtId="172" fontId="6" fillId="2" borderId="21" xfId="0" applyNumberFormat="1" applyFont="1" applyFill="1" applyBorder="1" applyAlignment="1">
      <alignment vertical="top"/>
    </xf>
    <xf numFmtId="172" fontId="6" fillId="2" borderId="22" xfId="0" applyNumberFormat="1" applyFont="1" applyFill="1" applyBorder="1" applyAlignment="1" applyProtection="1">
      <alignment vertical="top"/>
      <protection locked="0"/>
    </xf>
    <xf numFmtId="0" fontId="6" fillId="2" borderId="18" xfId="0" applyFont="1" applyFill="1" applyBorder="1" applyAlignment="1">
      <alignment vertical="top"/>
    </xf>
    <xf numFmtId="0" fontId="6" fillId="2" borderId="24" xfId="0" applyFont="1" applyFill="1" applyBorder="1" applyAlignment="1">
      <alignment vertical="top"/>
    </xf>
    <xf numFmtId="3" fontId="6" fillId="2" borderId="24" xfId="1" applyNumberFormat="1" applyFont="1" applyFill="1" applyBorder="1" applyAlignment="1">
      <alignment horizontal="center" vertical="top"/>
    </xf>
    <xf numFmtId="0" fontId="6" fillId="2" borderId="25" xfId="0" applyFont="1" applyFill="1" applyBorder="1" applyAlignment="1">
      <alignment horizontal="center" vertical="top"/>
    </xf>
    <xf numFmtId="0" fontId="6" fillId="2" borderId="26" xfId="0" applyFont="1" applyFill="1" applyBorder="1" applyAlignment="1">
      <alignment horizontal="center" vertical="top"/>
    </xf>
    <xf numFmtId="0" fontId="6" fillId="2" borderId="27" xfId="0" applyFont="1" applyFill="1" applyBorder="1" applyAlignment="1">
      <alignment horizontal="center" vertical="top"/>
    </xf>
    <xf numFmtId="0" fontId="6" fillId="2" borderId="24" xfId="0" applyFont="1" applyFill="1" applyBorder="1" applyAlignment="1" applyProtection="1">
      <alignment vertical="top"/>
      <protection locked="0"/>
    </xf>
    <xf numFmtId="172" fontId="6" fillId="2" borderId="28" xfId="0" applyNumberFormat="1" applyFont="1" applyFill="1" applyBorder="1" applyAlignment="1">
      <alignment vertical="top"/>
    </xf>
    <xf numFmtId="172" fontId="6" fillId="2" borderId="53" xfId="0" applyNumberFormat="1" applyFont="1" applyFill="1" applyBorder="1" applyAlignment="1" applyProtection="1">
      <alignment vertical="top"/>
      <protection locked="0"/>
    </xf>
    <xf numFmtId="0" fontId="9" fillId="2" borderId="35" xfId="0" applyFont="1" applyFill="1" applyBorder="1" applyAlignment="1">
      <alignment vertical="top"/>
    </xf>
    <xf numFmtId="0" fontId="9" fillId="2" borderId="58" xfId="0" applyFont="1" applyFill="1" applyBorder="1" applyAlignment="1">
      <alignment vertical="top"/>
    </xf>
    <xf numFmtId="0" fontId="9" fillId="2" borderId="43" xfId="0" applyFont="1" applyFill="1" applyBorder="1" applyAlignment="1">
      <alignment vertical="top"/>
    </xf>
    <xf numFmtId="0" fontId="9" fillId="2" borderId="35" xfId="0" applyFont="1" applyFill="1" applyBorder="1" applyAlignment="1">
      <alignment horizontal="left" vertical="top"/>
    </xf>
    <xf numFmtId="0" fontId="9" fillId="2" borderId="58" xfId="0" applyFont="1" applyFill="1" applyBorder="1" applyAlignment="1">
      <alignment horizontal="left" vertical="top"/>
    </xf>
    <xf numFmtId="0" fontId="9" fillId="2" borderId="43" xfId="0" applyFont="1" applyFill="1" applyBorder="1" applyAlignment="1">
      <alignment horizontal="left" vertical="top"/>
    </xf>
    <xf numFmtId="3" fontId="6" fillId="2" borderId="17" xfId="1" applyNumberFormat="1" applyFont="1" applyFill="1" applyBorder="1" applyAlignment="1">
      <alignment horizontal="center" vertical="top"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5" xfId="0" applyFont="1" applyFill="1" applyBorder="1" applyAlignment="1">
      <alignment vertical="top"/>
    </xf>
    <xf numFmtId="0" fontId="6" fillId="2" borderId="8" xfId="0" applyFont="1" applyFill="1" applyBorder="1" applyAlignment="1">
      <alignment vertical="top" wrapText="1"/>
    </xf>
    <xf numFmtId="0" fontId="10" fillId="5" borderId="10" xfId="0" applyFont="1" applyFill="1" applyBorder="1" applyAlignment="1">
      <alignment horizontal="center" vertical="top"/>
    </xf>
    <xf numFmtId="0" fontId="6" fillId="2" borderId="6" xfId="0" applyFont="1" applyFill="1" applyBorder="1" applyAlignment="1" applyProtection="1">
      <alignment horizontal="right" vertical="top" wrapText="1"/>
    </xf>
    <xf numFmtId="0" fontId="9" fillId="2" borderId="0" xfId="0" applyFont="1" applyFill="1" applyBorder="1" applyAlignment="1" applyProtection="1">
      <alignment horizontal="center" vertical="top"/>
    </xf>
    <xf numFmtId="0" fontId="9" fillId="3" borderId="0" xfId="0" applyFont="1" applyFill="1" applyBorder="1" applyAlignment="1" applyProtection="1">
      <alignment horizontal="left" vertical="top"/>
    </xf>
    <xf numFmtId="0" fontId="6" fillId="2" borderId="0" xfId="0" applyFont="1" applyFill="1" applyBorder="1" applyAlignment="1" applyProtection="1">
      <alignment horizontal="right" vertical="top" wrapText="1"/>
    </xf>
    <xf numFmtId="0" fontId="6" fillId="2" borderId="0" xfId="0" applyFont="1" applyFill="1" applyAlignment="1">
      <alignment horizontal="right" vertical="top"/>
    </xf>
    <xf numFmtId="0" fontId="14" fillId="2" borderId="0" xfId="0" applyFont="1" applyFill="1" applyAlignment="1">
      <alignment horizontal="center" vertical="top"/>
    </xf>
    <xf numFmtId="0" fontId="6" fillId="0" borderId="10" xfId="0" applyFont="1" applyBorder="1" applyAlignment="1">
      <alignment horizontal="right" vertical="top"/>
    </xf>
    <xf numFmtId="0" fontId="6" fillId="0" borderId="24" xfId="0" applyFont="1" applyBorder="1" applyAlignment="1">
      <alignment horizontal="right" vertical="top"/>
    </xf>
    <xf numFmtId="0" fontId="6" fillId="0" borderId="52" xfId="0" applyFont="1" applyBorder="1" applyAlignment="1">
      <alignment horizontal="right" vertical="top"/>
    </xf>
    <xf numFmtId="0" fontId="6" fillId="0" borderId="3" xfId="0" applyFont="1" applyBorder="1" applyAlignment="1">
      <alignment horizontal="right" vertical="top"/>
    </xf>
    <xf numFmtId="0" fontId="6" fillId="0" borderId="17" xfId="0" applyFont="1" applyFill="1" applyBorder="1" applyAlignment="1">
      <alignment horizontal="right" vertical="top"/>
    </xf>
    <xf numFmtId="0" fontId="6" fillId="0" borderId="30" xfId="0" applyFont="1" applyFill="1" applyBorder="1" applyAlignment="1">
      <alignment horizontal="right" vertical="top"/>
    </xf>
    <xf numFmtId="0" fontId="6" fillId="0" borderId="37" xfId="0" applyFont="1" applyBorder="1" applyAlignment="1">
      <alignment horizontal="right" vertical="top"/>
    </xf>
    <xf numFmtId="0" fontId="6" fillId="0" borderId="17" xfId="0" applyFont="1" applyFill="1" applyBorder="1" applyAlignment="1">
      <alignment horizontal="left" vertical="top"/>
    </xf>
    <xf numFmtId="0" fontId="6" fillId="0" borderId="36" xfId="0" applyFont="1" applyFill="1" applyBorder="1" applyAlignment="1">
      <alignment horizontal="left" vertical="top"/>
    </xf>
    <xf numFmtId="0" fontId="6" fillId="2" borderId="30" xfId="0" applyFont="1" applyFill="1" applyBorder="1" applyAlignment="1">
      <alignment horizontal="left" vertical="top"/>
    </xf>
    <xf numFmtId="0" fontId="6" fillId="2" borderId="17" xfId="0" applyFont="1" applyFill="1" applyBorder="1" applyAlignment="1">
      <alignment horizontal="left" vertical="top"/>
    </xf>
    <xf numFmtId="0" fontId="6" fillId="2" borderId="36" xfId="0" applyFont="1" applyFill="1" applyBorder="1" applyAlignment="1">
      <alignment horizontal="left" vertical="top"/>
    </xf>
    <xf numFmtId="0" fontId="6" fillId="2" borderId="17" xfId="0" applyFont="1" applyFill="1" applyBorder="1" applyAlignment="1">
      <alignment horizontal="right" vertical="top"/>
    </xf>
    <xf numFmtId="0" fontId="6" fillId="0" borderId="10" xfId="0" applyFont="1" applyFill="1" applyBorder="1" applyAlignment="1">
      <alignment horizontal="right" vertical="top"/>
    </xf>
    <xf numFmtId="0" fontId="6" fillId="0" borderId="36" xfId="0" applyFont="1" applyBorder="1" applyAlignment="1">
      <alignment horizontal="right" vertical="top"/>
    </xf>
    <xf numFmtId="0" fontId="6" fillId="2" borderId="24" xfId="0" applyFont="1" applyFill="1" applyBorder="1" applyAlignment="1">
      <alignment horizontal="right" vertical="top"/>
    </xf>
    <xf numFmtId="0" fontId="6" fillId="0" borderId="17" xfId="0" applyFont="1" applyFill="1" applyBorder="1" applyAlignment="1">
      <alignment horizontal="right" vertical="top"/>
    </xf>
    <xf numFmtId="0" fontId="6" fillId="0" borderId="24" xfId="0" applyFont="1" applyFill="1" applyBorder="1" applyAlignment="1">
      <alignment horizontal="right" vertical="top"/>
    </xf>
    <xf numFmtId="0" fontId="6" fillId="2" borderId="30" xfId="0" applyFont="1" applyFill="1" applyBorder="1" applyAlignment="1">
      <alignment horizontal="right" vertical="top"/>
    </xf>
    <xf numFmtId="0" fontId="6" fillId="0" borderId="71" xfId="0" applyFont="1" applyFill="1" applyBorder="1" applyAlignment="1">
      <alignment vertical="top"/>
    </xf>
    <xf numFmtId="0" fontId="6" fillId="0" borderId="43" xfId="0" applyFont="1" applyFill="1" applyBorder="1" applyAlignment="1">
      <alignment vertical="top"/>
    </xf>
    <xf numFmtId="0" fontId="6" fillId="0" borderId="71" xfId="0" applyFont="1" applyFill="1" applyBorder="1" applyAlignment="1">
      <alignment horizontal="left" vertical="top"/>
    </xf>
    <xf numFmtId="0" fontId="6" fillId="0" borderId="8" xfId="0" applyFont="1" applyFill="1" applyBorder="1" applyAlignment="1">
      <alignment horizontal="left" vertical="top"/>
    </xf>
    <xf numFmtId="0" fontId="6" fillId="0" borderId="70" xfId="0" applyFont="1" applyFill="1" applyBorder="1" applyAlignment="1">
      <alignment vertical="top"/>
    </xf>
    <xf numFmtId="0" fontId="6" fillId="0" borderId="20" xfId="0" applyFont="1" applyFill="1" applyBorder="1" applyAlignment="1">
      <alignment vertical="top"/>
    </xf>
    <xf numFmtId="0" fontId="6" fillId="0" borderId="27" xfId="0" applyFont="1" applyFill="1" applyBorder="1" applyAlignment="1">
      <alignment vertical="top"/>
    </xf>
    <xf numFmtId="0" fontId="6" fillId="2" borderId="11" xfId="0" applyFont="1" applyFill="1" applyBorder="1" applyAlignment="1">
      <alignment vertical="top"/>
    </xf>
    <xf numFmtId="0" fontId="6" fillId="2" borderId="12" xfId="0" applyFont="1" applyFill="1" applyBorder="1" applyAlignment="1">
      <alignment vertical="top"/>
    </xf>
    <xf numFmtId="0" fontId="6" fillId="2" borderId="13" xfId="0" applyFont="1" applyFill="1" applyBorder="1" applyAlignment="1">
      <alignment vertical="top"/>
    </xf>
    <xf numFmtId="0" fontId="10" fillId="5" borderId="10" xfId="0" applyFont="1" applyFill="1" applyBorder="1" applyAlignment="1">
      <alignment horizontal="left" vertical="top"/>
    </xf>
    <xf numFmtId="0" fontId="6" fillId="2" borderId="19" xfId="0" applyFont="1" applyFill="1" applyBorder="1" applyAlignment="1">
      <alignment horizontal="left" vertical="center"/>
    </xf>
    <xf numFmtId="0" fontId="6" fillId="2" borderId="26" xfId="0" applyFont="1" applyFill="1" applyBorder="1" applyAlignment="1">
      <alignment horizontal="left" vertical="center"/>
    </xf>
    <xf numFmtId="0" fontId="9" fillId="2" borderId="1" xfId="0" applyFont="1" applyFill="1" applyBorder="1" applyAlignment="1">
      <alignment vertical="top"/>
    </xf>
    <xf numFmtId="3" fontId="6" fillId="0" borderId="3" xfId="1" applyNumberFormat="1" applyFont="1" applyBorder="1" applyAlignment="1">
      <alignment horizontal="center" vertical="center" wrapText="1"/>
    </xf>
    <xf numFmtId="0" fontId="6" fillId="2" borderId="3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xf>
    <xf numFmtId="172" fontId="6" fillId="0" borderId="62" xfId="0" applyNumberFormat="1" applyFont="1" applyBorder="1" applyAlignment="1" applyProtection="1">
      <alignment vertical="top"/>
      <protection locked="0"/>
    </xf>
    <xf numFmtId="0" fontId="6" fillId="2" borderId="5" xfId="0" applyFont="1" applyFill="1" applyBorder="1" applyAlignment="1">
      <alignment vertical="top"/>
    </xf>
    <xf numFmtId="0" fontId="6" fillId="2" borderId="32" xfId="0" applyFont="1" applyFill="1" applyBorder="1" applyAlignment="1">
      <alignment vertical="top"/>
    </xf>
    <xf numFmtId="0" fontId="6" fillId="2" borderId="66" xfId="0" applyFont="1" applyFill="1" applyBorder="1" applyAlignment="1">
      <alignment vertical="top"/>
    </xf>
    <xf numFmtId="0" fontId="9" fillId="2" borderId="31" xfId="0" applyFont="1" applyFill="1" applyBorder="1" applyAlignment="1">
      <alignment vertical="top"/>
    </xf>
    <xf numFmtId="0" fontId="6" fillId="2" borderId="51" xfId="0" applyFont="1" applyFill="1" applyBorder="1" applyAlignment="1">
      <alignment vertical="top"/>
    </xf>
    <xf numFmtId="0" fontId="6" fillId="2" borderId="59" xfId="0" applyFont="1" applyFill="1" applyBorder="1" applyAlignment="1">
      <alignment vertical="top" wrapText="1"/>
    </xf>
    <xf numFmtId="0" fontId="6" fillId="2" borderId="51" xfId="0" applyFont="1" applyFill="1" applyBorder="1" applyAlignment="1">
      <alignment vertical="top" wrapText="1"/>
    </xf>
    <xf numFmtId="0" fontId="6" fillId="2" borderId="61" xfId="0" applyFont="1" applyFill="1" applyBorder="1" applyAlignment="1">
      <alignment vertical="top"/>
    </xf>
    <xf numFmtId="0" fontId="6" fillId="2" borderId="0" xfId="0" applyFont="1" applyFill="1" applyBorder="1" applyAlignment="1">
      <alignment vertical="top"/>
    </xf>
    <xf numFmtId="0" fontId="6" fillId="2" borderId="0" xfId="0" applyFont="1" applyFill="1" applyBorder="1" applyAlignment="1">
      <alignment horizontal="center" vertical="top"/>
    </xf>
    <xf numFmtId="0" fontId="9" fillId="2" borderId="6" xfId="0" applyFont="1" applyFill="1" applyBorder="1" applyAlignment="1">
      <alignment horizontal="left" vertical="top"/>
    </xf>
    <xf numFmtId="0" fontId="6" fillId="2" borderId="6" xfId="0" applyFont="1" applyFill="1" applyBorder="1" applyAlignment="1">
      <alignment horizontal="right" vertical="top"/>
    </xf>
    <xf numFmtId="3" fontId="6" fillId="2" borderId="6" xfId="1" applyNumberFormat="1" applyFont="1" applyFill="1" applyBorder="1" applyAlignment="1">
      <alignment horizontal="center" vertical="top"/>
    </xf>
    <xf numFmtId="0" fontId="6" fillId="2" borderId="6" xfId="0" applyFont="1" applyFill="1" applyBorder="1" applyAlignment="1" applyProtection="1">
      <alignment vertical="top"/>
      <protection locked="0"/>
    </xf>
    <xf numFmtId="172" fontId="6" fillId="2" borderId="6" xfId="0" applyNumberFormat="1" applyFont="1" applyFill="1" applyBorder="1" applyAlignment="1">
      <alignment vertical="top"/>
    </xf>
    <xf numFmtId="0" fontId="6" fillId="2" borderId="0" xfId="0" applyFont="1" applyFill="1" applyBorder="1" applyAlignment="1">
      <alignment horizontal="right" vertical="top"/>
    </xf>
    <xf numFmtId="3" fontId="6" fillId="2" borderId="0" xfId="1" applyNumberFormat="1" applyFont="1" applyFill="1" applyBorder="1" applyAlignment="1">
      <alignment horizontal="center" vertical="top"/>
    </xf>
    <xf numFmtId="0" fontId="6" fillId="2" borderId="0" xfId="0" applyFont="1" applyFill="1" applyBorder="1" applyAlignment="1" applyProtection="1">
      <alignment vertical="top"/>
      <protection locked="0"/>
    </xf>
    <xf numFmtId="172" fontId="6" fillId="2" borderId="0" xfId="0" applyNumberFormat="1" applyFont="1" applyFill="1" applyBorder="1" applyAlignment="1">
      <alignment vertical="top"/>
    </xf>
    <xf numFmtId="3" fontId="6" fillId="2" borderId="10" xfId="1" applyNumberFormat="1" applyFont="1" applyFill="1" applyBorder="1" applyAlignment="1">
      <alignment horizontal="center" vertical="center" wrapText="1"/>
    </xf>
    <xf numFmtId="0" fontId="6" fillId="0" borderId="33" xfId="0" applyFont="1" applyBorder="1" applyAlignment="1">
      <alignment horizontal="right" vertical="top"/>
    </xf>
    <xf numFmtId="0" fontId="6" fillId="0" borderId="33" xfId="0" applyFont="1" applyBorder="1" applyAlignment="1">
      <alignment vertical="top"/>
    </xf>
    <xf numFmtId="3" fontId="6" fillId="2" borderId="33" xfId="1" applyNumberFormat="1" applyFont="1" applyFill="1" applyBorder="1" applyAlignment="1">
      <alignment horizontal="center" vertical="center"/>
    </xf>
    <xf numFmtId="172" fontId="6" fillId="0" borderId="65" xfId="0" applyNumberFormat="1" applyFont="1" applyBorder="1" applyAlignment="1">
      <alignment vertical="top"/>
    </xf>
    <xf numFmtId="172" fontId="6" fillId="0" borderId="61" xfId="0" applyNumberFormat="1" applyFont="1" applyBorder="1" applyAlignment="1" applyProtection="1">
      <alignment vertical="top"/>
      <protection locked="0"/>
    </xf>
    <xf numFmtId="172" fontId="6" fillId="0" borderId="39" xfId="0" applyNumberFormat="1" applyFont="1" applyBorder="1" applyAlignment="1" applyProtection="1">
      <alignment vertical="top" wrapText="1"/>
      <protection locked="0"/>
    </xf>
    <xf numFmtId="172" fontId="6" fillId="0" borderId="58" xfId="0" applyNumberFormat="1" applyFont="1" applyBorder="1" applyAlignment="1" applyProtection="1">
      <alignment vertical="top"/>
      <protection locked="0"/>
    </xf>
    <xf numFmtId="172" fontId="6" fillId="2" borderId="26" xfId="0" applyNumberFormat="1" applyFont="1" applyFill="1" applyBorder="1" applyAlignment="1" applyProtection="1">
      <alignment vertical="top"/>
      <protection locked="0"/>
    </xf>
    <xf numFmtId="172" fontId="6" fillId="0" borderId="68" xfId="0" applyNumberFormat="1" applyFont="1" applyBorder="1" applyAlignment="1" applyProtection="1">
      <alignment vertical="top"/>
      <protection locked="0"/>
    </xf>
    <xf numFmtId="172" fontId="6" fillId="2" borderId="6" xfId="0" applyNumberFormat="1" applyFont="1" applyFill="1" applyBorder="1" applyAlignment="1" applyProtection="1">
      <alignment vertical="top"/>
      <protection locked="0"/>
    </xf>
    <xf numFmtId="172" fontId="6" fillId="2" borderId="0" xfId="0" applyNumberFormat="1" applyFont="1" applyFill="1" applyBorder="1" applyAlignment="1" applyProtection="1">
      <alignment vertical="top"/>
      <protection locked="0"/>
    </xf>
    <xf numFmtId="0" fontId="18" fillId="2" borderId="9" xfId="0" applyFont="1" applyFill="1" applyBorder="1" applyAlignment="1">
      <alignment vertical="top"/>
    </xf>
    <xf numFmtId="0" fontId="13" fillId="2" borderId="23" xfId="0" applyFont="1" applyFill="1" applyBorder="1" applyAlignment="1" applyProtection="1">
      <alignment horizontal="center" vertical="top"/>
    </xf>
    <xf numFmtId="3" fontId="6" fillId="0" borderId="37" xfId="1" applyNumberFormat="1" applyFont="1" applyBorder="1" applyAlignment="1">
      <alignment horizontal="center" vertical="center" wrapText="1"/>
    </xf>
    <xf numFmtId="0" fontId="6" fillId="0" borderId="37" xfId="0" applyFont="1" applyBorder="1" applyAlignment="1">
      <alignment horizontal="right" vertical="top" wrapText="1"/>
    </xf>
    <xf numFmtId="0" fontId="6" fillId="0" borderId="17" xfId="0" applyFont="1" applyFill="1" applyBorder="1" applyAlignment="1">
      <alignment vertical="top"/>
    </xf>
    <xf numFmtId="3" fontId="6" fillId="0" borderId="33" xfId="1" applyNumberFormat="1" applyFont="1" applyBorder="1" applyAlignment="1">
      <alignment horizontal="center" vertical="center" wrapText="1"/>
    </xf>
    <xf numFmtId="0" fontId="9" fillId="2" borderId="32" xfId="0" applyFont="1" applyFill="1" applyBorder="1" applyAlignment="1">
      <alignment vertical="top" wrapText="1"/>
    </xf>
    <xf numFmtId="0" fontId="6" fillId="2" borderId="53" xfId="0" applyFont="1" applyFill="1" applyBorder="1" applyAlignment="1">
      <alignment vertical="top" wrapText="1"/>
    </xf>
    <xf numFmtId="0" fontId="6" fillId="0" borderId="24" xfId="0" applyFont="1" applyBorder="1" applyAlignment="1">
      <alignment horizontal="right" vertical="top" wrapText="1"/>
    </xf>
    <xf numFmtId="0" fontId="6" fillId="0" borderId="24" xfId="0" applyFont="1" applyFill="1" applyBorder="1" applyAlignment="1">
      <alignment vertical="top"/>
    </xf>
    <xf numFmtId="0" fontId="9" fillId="2" borderId="26" xfId="0" applyFont="1" applyFill="1" applyBorder="1" applyAlignment="1">
      <alignment horizontal="left" vertical="top"/>
    </xf>
    <xf numFmtId="0" fontId="9" fillId="2" borderId="27" xfId="0" applyFont="1" applyFill="1" applyBorder="1" applyAlignment="1">
      <alignment horizontal="left" vertical="top"/>
    </xf>
    <xf numFmtId="0" fontId="6" fillId="0" borderId="56" xfId="0" applyFont="1" applyBorder="1" applyAlignment="1">
      <alignment vertical="top"/>
    </xf>
    <xf numFmtId="3" fontId="6" fillId="2" borderId="33" xfId="1" applyNumberFormat="1" applyFont="1" applyFill="1" applyBorder="1" applyAlignment="1">
      <alignment horizontal="center" vertical="top" wrapText="1"/>
    </xf>
    <xf numFmtId="3" fontId="6" fillId="0" borderId="30" xfId="1" applyNumberFormat="1" applyFont="1" applyBorder="1" applyAlignment="1">
      <alignment horizontal="center" vertical="center" wrapText="1"/>
    </xf>
    <xf numFmtId="0" fontId="6" fillId="2" borderId="44" xfId="0" applyFont="1" applyFill="1" applyBorder="1" applyAlignment="1">
      <alignment vertical="top" wrapText="1"/>
    </xf>
    <xf numFmtId="0" fontId="0" fillId="6" borderId="0" xfId="0" applyFill="1"/>
    <xf numFmtId="9" fontId="0" fillId="0" borderId="0" xfId="0" applyNumberFormat="1"/>
    <xf numFmtId="9" fontId="0" fillId="6" borderId="0" xfId="0" applyNumberFormat="1" applyFill="1"/>
    <xf numFmtId="0" fontId="0" fillId="0" borderId="0" xfId="0" applyAlignment="1">
      <alignment vertical="center" wrapText="1"/>
    </xf>
    <xf numFmtId="0" fontId="0" fillId="6" borderId="0" xfId="0" applyFill="1" applyAlignment="1">
      <alignment vertical="center" wrapText="1"/>
    </xf>
    <xf numFmtId="44" fontId="0" fillId="0" borderId="0" xfId="2" applyFont="1"/>
    <xf numFmtId="44" fontId="0" fillId="6" borderId="0" xfId="2" applyFont="1" applyFill="1"/>
    <xf numFmtId="9" fontId="0" fillId="0" borderId="0" xfId="4" applyFont="1"/>
    <xf numFmtId="0" fontId="6" fillId="2" borderId="35" xfId="0" applyFont="1" applyFill="1" applyBorder="1" applyAlignment="1">
      <alignment vertical="top"/>
    </xf>
    <xf numFmtId="0" fontId="9" fillId="2" borderId="0" xfId="0" applyFont="1" applyFill="1" applyBorder="1" applyAlignment="1">
      <alignment horizontal="left" vertical="top" wrapText="1"/>
    </xf>
    <xf numFmtId="0" fontId="9" fillId="2" borderId="12" xfId="0" applyFont="1" applyFill="1" applyBorder="1" applyAlignment="1">
      <alignment vertical="top"/>
    </xf>
    <xf numFmtId="0" fontId="9" fillId="2" borderId="13" xfId="0" applyFont="1" applyFill="1" applyBorder="1" applyAlignment="1">
      <alignment vertical="top"/>
    </xf>
    <xf numFmtId="3" fontId="6" fillId="2" borderId="10" xfId="1" applyNumberFormat="1" applyFont="1" applyFill="1" applyBorder="1" applyAlignment="1">
      <alignment horizontal="center" vertical="center"/>
    </xf>
    <xf numFmtId="3" fontId="6" fillId="0" borderId="37" xfId="1" applyNumberFormat="1" applyFont="1" applyBorder="1" applyAlignment="1">
      <alignment horizontal="center" vertical="center"/>
    </xf>
    <xf numFmtId="0" fontId="6" fillId="0" borderId="68" xfId="0" applyFont="1" applyBorder="1" applyAlignment="1">
      <alignment horizontal="left" vertical="center"/>
    </xf>
    <xf numFmtId="0" fontId="6" fillId="2" borderId="37" xfId="0" applyFont="1" applyFill="1" applyBorder="1" applyAlignment="1">
      <alignment horizontal="center" vertical="center"/>
    </xf>
    <xf numFmtId="0" fontId="6" fillId="0" borderId="37" xfId="0" applyFont="1" applyBorder="1" applyAlignment="1">
      <alignment horizontal="center" vertical="center"/>
    </xf>
    <xf numFmtId="172" fontId="6" fillId="2" borderId="0" xfId="0" applyNumberFormat="1" applyFont="1" applyFill="1" applyAlignment="1" applyProtection="1">
      <protection locked="0"/>
    </xf>
    <xf numFmtId="0" fontId="6" fillId="2" borderId="0" xfId="0" quotePrefix="1" applyFont="1" applyFill="1" applyProtection="1">
      <protection locked="0"/>
    </xf>
    <xf numFmtId="172" fontId="6" fillId="2" borderId="17" xfId="0" applyNumberFormat="1" applyFont="1" applyFill="1" applyBorder="1" applyAlignment="1" applyProtection="1">
      <alignment vertical="top"/>
      <protection locked="0"/>
    </xf>
    <xf numFmtId="0" fontId="0" fillId="8" borderId="0" xfId="0" applyFill="1"/>
    <xf numFmtId="0" fontId="0" fillId="7" borderId="0" xfId="0" applyFill="1"/>
    <xf numFmtId="0" fontId="0" fillId="9" borderId="0" xfId="0" applyFill="1"/>
    <xf numFmtId="0" fontId="19" fillId="9" borderId="0" xfId="0" applyFont="1" applyFill="1"/>
    <xf numFmtId="172" fontId="6" fillId="2" borderId="0" xfId="0" applyNumberFormat="1" applyFont="1" applyFill="1" applyProtection="1">
      <protection locked="0"/>
    </xf>
    <xf numFmtId="10" fontId="6" fillId="2" borderId="0" xfId="0" applyNumberFormat="1" applyFont="1" applyFill="1" applyProtection="1">
      <protection locked="0"/>
    </xf>
    <xf numFmtId="9" fontId="6" fillId="2" borderId="0" xfId="0" applyNumberFormat="1" applyFont="1" applyFill="1" applyProtection="1">
      <protection locked="0"/>
    </xf>
    <xf numFmtId="0" fontId="6" fillId="2" borderId="0" xfId="0" applyFont="1" applyFill="1" applyAlignment="1" applyProtection="1">
      <alignment vertical="center" wrapText="1"/>
      <protection locked="0"/>
    </xf>
    <xf numFmtId="44" fontId="6" fillId="2" borderId="0" xfId="2" applyFont="1" applyFill="1" applyAlignment="1" applyProtection="1">
      <alignment horizontal="center" vertical="top" wrapText="1"/>
      <protection locked="0"/>
    </xf>
    <xf numFmtId="44" fontId="6" fillId="2" borderId="0" xfId="2" applyFont="1" applyFill="1" applyAlignment="1" applyProtection="1">
      <alignment horizontal="center" vertical="center" wrapText="1"/>
    </xf>
    <xf numFmtId="44" fontId="6" fillId="2" borderId="0" xfId="2" applyFont="1" applyFill="1" applyBorder="1" applyAlignment="1" applyProtection="1">
      <alignment horizontal="left" vertical="center" wrapText="1"/>
    </xf>
    <xf numFmtId="44" fontId="6" fillId="2" borderId="0" xfId="2" applyFont="1" applyFill="1" applyBorder="1" applyAlignment="1" applyProtection="1">
      <alignment horizontal="center" vertical="center" wrapText="1"/>
    </xf>
    <xf numFmtId="44" fontId="6" fillId="2" borderId="0" xfId="2" applyFont="1" applyFill="1" applyBorder="1" applyAlignment="1" applyProtection="1">
      <alignment horizontal="left" vertical="center"/>
    </xf>
    <xf numFmtId="44" fontId="6" fillId="2" borderId="0" xfId="2" applyFont="1" applyFill="1" applyAlignment="1" applyProtection="1">
      <alignment vertical="center"/>
    </xf>
    <xf numFmtId="44" fontId="6" fillId="2" borderId="0" xfId="2" applyFont="1" applyFill="1" applyProtection="1">
      <protection locked="0"/>
    </xf>
    <xf numFmtId="44" fontId="6" fillId="2" borderId="0" xfId="2" applyFont="1" applyFill="1" applyAlignment="1" applyProtection="1">
      <protection locked="0"/>
    </xf>
    <xf numFmtId="0" fontId="6" fillId="2" borderId="18" xfId="0" applyFont="1" applyFill="1" applyBorder="1" applyAlignment="1">
      <alignment horizontal="center" vertical="top"/>
    </xf>
    <xf numFmtId="0" fontId="6" fillId="2" borderId="19" xfId="0" applyFont="1" applyFill="1" applyBorder="1" applyAlignment="1">
      <alignment horizontal="center" vertical="top"/>
    </xf>
    <xf numFmtId="0" fontId="6" fillId="2" borderId="20" xfId="0" applyFont="1" applyFill="1" applyBorder="1" applyAlignment="1">
      <alignment horizontal="center" vertical="top"/>
    </xf>
    <xf numFmtId="0" fontId="6" fillId="2" borderId="25" xfId="0" applyFont="1" applyFill="1" applyBorder="1" applyAlignment="1">
      <alignment horizontal="center" vertical="top"/>
    </xf>
    <xf numFmtId="0" fontId="6" fillId="2" borderId="26" xfId="0" applyFont="1" applyFill="1" applyBorder="1" applyAlignment="1">
      <alignment horizontal="center" vertical="top"/>
    </xf>
    <xf numFmtId="0" fontId="6" fillId="2" borderId="27" xfId="0" applyFont="1" applyFill="1" applyBorder="1" applyAlignment="1">
      <alignment horizontal="center" vertical="top"/>
    </xf>
    <xf numFmtId="0" fontId="6" fillId="2" borderId="18"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6" xfId="0" applyFont="1" applyFill="1" applyBorder="1" applyAlignment="1">
      <alignment horizontal="left" vertical="top" wrapText="1"/>
    </xf>
    <xf numFmtId="0" fontId="6" fillId="2" borderId="49" xfId="0" applyFont="1" applyFill="1" applyBorder="1" applyAlignment="1">
      <alignment vertical="top" wrapText="1"/>
    </xf>
    <xf numFmtId="0" fontId="6" fillId="2" borderId="68" xfId="0" applyFont="1" applyFill="1" applyBorder="1" applyAlignment="1">
      <alignment vertical="top" wrapText="1"/>
    </xf>
    <xf numFmtId="0" fontId="6" fillId="2" borderId="67" xfId="0" applyFont="1" applyFill="1" applyBorder="1" applyAlignment="1">
      <alignment vertical="top" wrapText="1"/>
    </xf>
    <xf numFmtId="0" fontId="9" fillId="2" borderId="8" xfId="0" applyFont="1" applyFill="1" applyBorder="1" applyAlignment="1">
      <alignment horizontal="left" vertical="top" wrapText="1"/>
    </xf>
    <xf numFmtId="0" fontId="9" fillId="2" borderId="59" xfId="0" applyFont="1" applyFill="1" applyBorder="1" applyAlignment="1">
      <alignment horizontal="left" vertical="top" wrapText="1"/>
    </xf>
    <xf numFmtId="0" fontId="6" fillId="2" borderId="49" xfId="0" applyFont="1" applyFill="1" applyBorder="1" applyAlignment="1">
      <alignment horizontal="left" vertical="top" wrapText="1"/>
    </xf>
    <xf numFmtId="0" fontId="6" fillId="2" borderId="68" xfId="0" applyFont="1" applyFill="1" applyBorder="1" applyAlignment="1">
      <alignment horizontal="left" vertical="top" wrapText="1"/>
    </xf>
    <xf numFmtId="0" fontId="6" fillId="2" borderId="67" xfId="0" applyFont="1" applyFill="1" applyBorder="1" applyAlignment="1">
      <alignment horizontal="left" vertical="top" wrapText="1"/>
    </xf>
    <xf numFmtId="0" fontId="9" fillId="2" borderId="8" xfId="0" applyFont="1" applyFill="1" applyBorder="1" applyAlignment="1">
      <alignment horizontal="left" vertical="top"/>
    </xf>
    <xf numFmtId="0" fontId="9" fillId="2" borderId="59" xfId="0" applyFont="1" applyFill="1" applyBorder="1" applyAlignment="1">
      <alignment horizontal="left" vertical="top"/>
    </xf>
    <xf numFmtId="0" fontId="6" fillId="2" borderId="41"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42" xfId="0" applyFont="1" applyFill="1" applyBorder="1" applyAlignment="1">
      <alignment horizontal="left" vertical="top" wrapText="1"/>
    </xf>
    <xf numFmtId="0" fontId="6" fillId="2" borderId="19" xfId="0" applyFont="1" applyFill="1" applyBorder="1" applyAlignment="1">
      <alignment horizontal="center" vertical="top" wrapText="1"/>
    </xf>
    <xf numFmtId="0" fontId="6" fillId="2" borderId="20" xfId="0" applyFont="1" applyFill="1" applyBorder="1" applyAlignment="1">
      <alignment horizontal="center" vertical="top" wrapText="1"/>
    </xf>
    <xf numFmtId="0" fontId="6" fillId="0" borderId="18" xfId="0" applyFont="1" applyBorder="1" applyAlignment="1">
      <alignment horizontal="center" vertical="top"/>
    </xf>
    <xf numFmtId="0" fontId="6" fillId="0" borderId="19" xfId="0" applyFont="1" applyBorder="1" applyAlignment="1">
      <alignment horizontal="center" vertical="top"/>
    </xf>
    <xf numFmtId="0" fontId="6" fillId="0" borderId="20" xfId="0" applyFont="1" applyBorder="1" applyAlignment="1">
      <alignment horizontal="center" vertical="top"/>
    </xf>
    <xf numFmtId="0" fontId="6" fillId="2" borderId="19" xfId="0" applyFont="1" applyFill="1" applyBorder="1" applyAlignment="1">
      <alignment horizontal="center" vertical="top"/>
    </xf>
    <xf numFmtId="0" fontId="6" fillId="2" borderId="20" xfId="0" applyFont="1" applyFill="1" applyBorder="1" applyAlignment="1">
      <alignment horizontal="center" vertical="top"/>
    </xf>
    <xf numFmtId="0" fontId="6" fillId="2" borderId="18" xfId="0" applyFont="1" applyFill="1" applyBorder="1" applyAlignment="1">
      <alignment horizontal="center" vertical="top"/>
    </xf>
    <xf numFmtId="0" fontId="6" fillId="2" borderId="49" xfId="0" applyFont="1" applyFill="1" applyBorder="1" applyAlignment="1">
      <alignment horizontal="center" vertical="top"/>
    </xf>
    <xf numFmtId="0" fontId="6" fillId="2" borderId="68" xfId="0" applyFont="1" applyFill="1" applyBorder="1" applyAlignment="1">
      <alignment horizontal="center" vertical="top"/>
    </xf>
    <xf numFmtId="0" fontId="6" fillId="2" borderId="12" xfId="0" applyFont="1" applyFill="1" applyBorder="1" applyAlignment="1">
      <alignment horizontal="center" vertical="top" wrapText="1"/>
    </xf>
    <xf numFmtId="0" fontId="6" fillId="2" borderId="13" xfId="0" applyFont="1" applyFill="1" applyBorder="1" applyAlignment="1">
      <alignment horizontal="center" vertical="top" wrapText="1"/>
    </xf>
    <xf numFmtId="0" fontId="6" fillId="0" borderId="25" xfId="0" applyFont="1" applyBorder="1" applyAlignment="1">
      <alignment horizontal="center" vertical="top"/>
    </xf>
    <xf numFmtId="0" fontId="6" fillId="0" borderId="26" xfId="0" applyFont="1" applyBorder="1" applyAlignment="1">
      <alignment horizontal="center" vertical="top"/>
    </xf>
    <xf numFmtId="0" fontId="6" fillId="0" borderId="27" xfId="0" applyFont="1" applyBorder="1" applyAlignment="1">
      <alignment horizontal="center" vertical="top"/>
    </xf>
    <xf numFmtId="0" fontId="10" fillId="0" borderId="56" xfId="0" applyFont="1" applyFill="1" applyBorder="1" applyAlignment="1">
      <alignment horizontal="center" vertical="center"/>
    </xf>
    <xf numFmtId="0" fontId="10" fillId="0" borderId="45" xfId="0" applyFont="1" applyFill="1" applyBorder="1" applyAlignment="1">
      <alignment horizontal="center" vertical="center"/>
    </xf>
    <xf numFmtId="0" fontId="10" fillId="5" borderId="11" xfId="0" applyFont="1" applyFill="1" applyBorder="1" applyAlignment="1">
      <alignment horizontal="center" vertical="top"/>
    </xf>
    <xf numFmtId="0" fontId="10" fillId="5" borderId="12" xfId="0" applyFont="1" applyFill="1" applyBorder="1" applyAlignment="1">
      <alignment horizontal="center" vertical="top"/>
    </xf>
    <xf numFmtId="0" fontId="10" fillId="5" borderId="13" xfId="0" applyFont="1" applyFill="1" applyBorder="1" applyAlignment="1">
      <alignment horizontal="center" vertical="top"/>
    </xf>
    <xf numFmtId="0" fontId="13" fillId="2" borderId="9" xfId="0" applyFont="1" applyFill="1" applyBorder="1" applyAlignment="1" applyProtection="1">
      <alignment horizontal="center" vertical="top"/>
    </xf>
    <xf numFmtId="0" fontId="13" fillId="2" borderId="16" xfId="0" applyFont="1" applyFill="1" applyBorder="1" applyAlignment="1" applyProtection="1">
      <alignment horizontal="center" vertical="top"/>
    </xf>
    <xf numFmtId="0" fontId="13" fillId="2" borderId="23" xfId="0" applyFont="1" applyFill="1" applyBorder="1" applyAlignment="1" applyProtection="1">
      <alignment horizontal="center" vertical="top"/>
    </xf>
    <xf numFmtId="0" fontId="9" fillId="2" borderId="32" xfId="0" applyFont="1" applyFill="1" applyBorder="1" applyAlignment="1">
      <alignment horizontal="left" vertical="top"/>
    </xf>
    <xf numFmtId="0" fontId="9" fillId="2" borderId="61" xfId="0" applyFont="1" applyFill="1" applyBorder="1" applyAlignment="1">
      <alignment horizontal="left" vertical="top"/>
    </xf>
    <xf numFmtId="0" fontId="6" fillId="2" borderId="8" xfId="0" applyFont="1" applyFill="1" applyBorder="1" applyAlignment="1">
      <alignment horizontal="left" vertical="top" wrapText="1"/>
    </xf>
    <xf numFmtId="0" fontId="6" fillId="2" borderId="59"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4" xfId="0" applyFont="1" applyFill="1" applyBorder="1" applyAlignment="1">
      <alignment horizontal="left" vertical="top" wrapText="1"/>
    </xf>
    <xf numFmtId="0" fontId="9" fillId="2" borderId="57" xfId="0" applyFont="1" applyFill="1" applyBorder="1" applyAlignment="1">
      <alignment horizontal="left" vertical="top"/>
    </xf>
    <xf numFmtId="0" fontId="9" fillId="2" borderId="58" xfId="0" applyFont="1" applyFill="1" applyBorder="1" applyAlignment="1">
      <alignment horizontal="left" vertical="top"/>
    </xf>
    <xf numFmtId="0" fontId="9" fillId="2" borderId="43" xfId="0" applyFont="1" applyFill="1" applyBorder="1" applyAlignment="1">
      <alignment horizontal="left" vertical="top"/>
    </xf>
    <xf numFmtId="0" fontId="6" fillId="2" borderId="73" xfId="0" applyFont="1" applyFill="1" applyBorder="1" applyAlignment="1">
      <alignment horizontal="left" vertical="top" wrapText="1"/>
    </xf>
    <xf numFmtId="0" fontId="10" fillId="5" borderId="18" xfId="0" applyFont="1" applyFill="1" applyBorder="1" applyAlignment="1">
      <alignment horizontal="center" vertical="top"/>
    </xf>
    <xf numFmtId="0" fontId="10" fillId="5" borderId="19" xfId="0" applyFont="1" applyFill="1" applyBorder="1" applyAlignment="1">
      <alignment horizontal="center" vertical="top"/>
    </xf>
    <xf numFmtId="0" fontId="10" fillId="5" borderId="20" xfId="0" applyFont="1" applyFill="1" applyBorder="1" applyAlignment="1">
      <alignment horizontal="center" vertical="top"/>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41"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42" xfId="0" applyFont="1" applyFill="1" applyBorder="1" applyAlignment="1">
      <alignment horizontal="left" vertical="top" wrapText="1"/>
    </xf>
    <xf numFmtId="0" fontId="6" fillId="2" borderId="25" xfId="0" applyFont="1" applyFill="1" applyBorder="1" applyAlignment="1">
      <alignment horizontal="center" vertical="top"/>
    </xf>
    <xf numFmtId="0" fontId="6" fillId="2" borderId="26" xfId="0" applyFont="1" applyFill="1" applyBorder="1" applyAlignment="1">
      <alignment horizontal="center" vertical="top"/>
    </xf>
    <xf numFmtId="0" fontId="6" fillId="2" borderId="27" xfId="0" applyFont="1" applyFill="1" applyBorder="1" applyAlignment="1">
      <alignment horizontal="center" vertical="top"/>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1"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25" xfId="0" applyFont="1" applyFill="1" applyBorder="1" applyAlignment="1">
      <alignment vertical="top"/>
    </xf>
    <xf numFmtId="0" fontId="6" fillId="2" borderId="26" xfId="0" applyFont="1" applyFill="1" applyBorder="1" applyAlignment="1">
      <alignment vertical="top"/>
    </xf>
    <xf numFmtId="0" fontId="6" fillId="2" borderId="27" xfId="0" applyFont="1" applyFill="1" applyBorder="1" applyAlignment="1">
      <alignment vertical="top"/>
    </xf>
    <xf numFmtId="0" fontId="6" fillId="2" borderId="56" xfId="0" applyFont="1" applyFill="1" applyBorder="1" applyAlignment="1">
      <alignment horizontal="left" vertical="top"/>
    </xf>
    <xf numFmtId="0" fontId="6" fillId="2" borderId="45" xfId="0" applyFont="1" applyFill="1" applyBorder="1" applyAlignment="1">
      <alignment horizontal="left" vertical="top"/>
    </xf>
    <xf numFmtId="0" fontId="6" fillId="2" borderId="46" xfId="0" applyFont="1" applyFill="1" applyBorder="1" applyAlignment="1">
      <alignment horizontal="left" vertical="top"/>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0" fillId="0" borderId="19" xfId="0" applyBorder="1" applyAlignment="1">
      <alignment horizontal="left" vertical="top" wrapText="1"/>
    </xf>
    <xf numFmtId="0" fontId="0" fillId="0" borderId="20" xfId="0" applyBorder="1" applyAlignment="1">
      <alignment horizontal="left" vertical="top" wrapText="1"/>
    </xf>
    <xf numFmtId="175" fontId="6" fillId="0" borderId="24" xfId="0" applyNumberFormat="1" applyFont="1" applyBorder="1" applyAlignment="1">
      <alignment horizontal="center" vertical="top"/>
    </xf>
    <xf numFmtId="1" fontId="6" fillId="0" borderId="18" xfId="0" applyNumberFormat="1" applyFont="1" applyBorder="1" applyAlignment="1">
      <alignment horizontal="center" vertical="top"/>
    </xf>
    <xf numFmtId="1" fontId="6" fillId="0" borderId="19" xfId="0" applyNumberFormat="1" applyFont="1" applyBorder="1" applyAlignment="1">
      <alignment horizontal="center" vertical="top"/>
    </xf>
    <xf numFmtId="1" fontId="6" fillId="0" borderId="20" xfId="0" applyNumberFormat="1" applyFont="1" applyBorder="1" applyAlignment="1">
      <alignment horizontal="center" vertical="top"/>
    </xf>
    <xf numFmtId="175" fontId="6" fillId="0" borderId="18" xfId="0" applyNumberFormat="1" applyFont="1" applyBorder="1" applyAlignment="1">
      <alignment horizontal="center" vertical="top"/>
    </xf>
    <xf numFmtId="175" fontId="6" fillId="0" borderId="19" xfId="0" applyNumberFormat="1" applyFont="1" applyBorder="1" applyAlignment="1">
      <alignment horizontal="center" vertical="top"/>
    </xf>
    <xf numFmtId="175" fontId="6" fillId="0" borderId="20" xfId="0" applyNumberFormat="1" applyFont="1" applyBorder="1" applyAlignment="1">
      <alignment horizontal="center" vertical="top"/>
    </xf>
    <xf numFmtId="0" fontId="10" fillId="2" borderId="41" xfId="0" applyFont="1" applyFill="1" applyBorder="1" applyAlignment="1">
      <alignment horizontal="center" vertical="top"/>
    </xf>
    <xf numFmtId="0" fontId="10" fillId="2" borderId="6" xfId="0" applyFont="1" applyFill="1" applyBorder="1" applyAlignment="1">
      <alignment horizontal="center" vertical="top"/>
    </xf>
    <xf numFmtId="0" fontId="10" fillId="5" borderId="38" xfId="0" applyFont="1" applyFill="1" applyBorder="1" applyAlignment="1">
      <alignment horizontal="center" vertical="top"/>
    </xf>
    <xf numFmtId="0" fontId="10" fillId="5" borderId="7" xfId="0" applyFont="1" applyFill="1" applyBorder="1" applyAlignment="1">
      <alignment horizontal="center" vertical="top"/>
    </xf>
    <xf numFmtId="0" fontId="10" fillId="5" borderId="2" xfId="0" applyFont="1" applyFill="1" applyBorder="1" applyAlignment="1">
      <alignment horizontal="center" vertical="top"/>
    </xf>
    <xf numFmtId="0" fontId="6" fillId="0" borderId="18" xfId="0" applyFont="1" applyFill="1" applyBorder="1" applyAlignment="1">
      <alignment horizontal="left" vertical="top"/>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14" fillId="5" borderId="60" xfId="0" applyFont="1" applyFill="1" applyBorder="1" applyAlignment="1">
      <alignment horizontal="center"/>
    </xf>
    <xf numFmtId="0" fontId="14" fillId="5" borderId="7" xfId="0" applyFont="1" applyFill="1" applyBorder="1" applyAlignment="1">
      <alignment horizontal="center"/>
    </xf>
    <xf numFmtId="0" fontId="14" fillId="5" borderId="62" xfId="0" applyFont="1" applyFill="1" applyBorder="1" applyAlignment="1">
      <alignment horizontal="center"/>
    </xf>
    <xf numFmtId="0" fontId="6" fillId="2" borderId="60" xfId="0" applyFont="1" applyFill="1" applyBorder="1" applyAlignment="1">
      <alignment horizontal="left" vertical="top" wrapText="1"/>
    </xf>
    <xf numFmtId="0" fontId="6" fillId="2" borderId="62"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27" xfId="0" applyFont="1" applyFill="1" applyBorder="1" applyAlignment="1">
      <alignment horizontal="left" vertical="top" wrapText="1"/>
    </xf>
    <xf numFmtId="0" fontId="6" fillId="2" borderId="38"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25" xfId="0" applyFont="1" applyFill="1" applyBorder="1" applyAlignment="1">
      <alignment horizontal="left" vertical="top"/>
    </xf>
    <xf numFmtId="0" fontId="6" fillId="2" borderId="26" xfId="0" applyFont="1" applyFill="1" applyBorder="1" applyAlignment="1">
      <alignment horizontal="left" vertical="top"/>
    </xf>
    <xf numFmtId="0" fontId="6" fillId="2" borderId="27" xfId="0" applyFont="1" applyFill="1" applyBorder="1" applyAlignment="1">
      <alignment horizontal="left" vertical="top"/>
    </xf>
    <xf numFmtId="0" fontId="6" fillId="2" borderId="18" xfId="0" applyFont="1" applyFill="1" applyBorder="1" applyAlignment="1">
      <alignment vertical="top"/>
    </xf>
    <xf numFmtId="0" fontId="6" fillId="2" borderId="19" xfId="0" applyFont="1" applyFill="1" applyBorder="1" applyAlignment="1">
      <alignment vertical="top"/>
    </xf>
    <xf numFmtId="0" fontId="6" fillId="2" borderId="20" xfId="0" applyFont="1" applyFill="1" applyBorder="1" applyAlignment="1">
      <alignment vertical="top"/>
    </xf>
    <xf numFmtId="0" fontId="6" fillId="2" borderId="49" xfId="0" applyFont="1" applyFill="1" applyBorder="1" applyAlignment="1">
      <alignment vertical="top"/>
    </xf>
    <xf numFmtId="0" fontId="6" fillId="2" borderId="68" xfId="0" applyFont="1" applyFill="1" applyBorder="1" applyAlignment="1">
      <alignment vertical="top"/>
    </xf>
    <xf numFmtId="0" fontId="6" fillId="2" borderId="67" xfId="0" applyFont="1" applyFill="1" applyBorder="1" applyAlignment="1">
      <alignment vertical="top"/>
    </xf>
    <xf numFmtId="0" fontId="6" fillId="2" borderId="5" xfId="0" applyFont="1" applyFill="1" applyBorder="1" applyAlignment="1">
      <alignment horizontal="left" vertical="top"/>
    </xf>
    <xf numFmtId="0" fontId="6" fillId="2" borderId="66" xfId="0" applyFont="1" applyFill="1" applyBorder="1" applyAlignment="1">
      <alignment horizontal="left" vertical="top"/>
    </xf>
    <xf numFmtId="0" fontId="6" fillId="2" borderId="41" xfId="0" applyFont="1" applyFill="1" applyBorder="1" applyAlignment="1">
      <alignment horizontal="left" vertical="top"/>
    </xf>
    <xf numFmtId="0" fontId="6" fillId="2" borderId="6" xfId="0" applyFont="1" applyFill="1" applyBorder="1" applyAlignment="1">
      <alignment horizontal="left" vertical="top"/>
    </xf>
    <xf numFmtId="0" fontId="6" fillId="2" borderId="42" xfId="0" applyFont="1" applyFill="1" applyBorder="1" applyAlignment="1">
      <alignment horizontal="left" vertical="top"/>
    </xf>
    <xf numFmtId="0" fontId="6" fillId="2" borderId="37" xfId="0" applyFont="1" applyFill="1" applyBorder="1" applyAlignment="1">
      <alignment horizontal="center" vertical="center"/>
    </xf>
    <xf numFmtId="0" fontId="6" fillId="0" borderId="73" xfId="0" applyFont="1" applyFill="1" applyBorder="1" applyAlignment="1">
      <alignment vertical="top" wrapText="1"/>
    </xf>
    <xf numFmtId="0" fontId="6" fillId="0" borderId="68" xfId="0" applyFont="1" applyFill="1" applyBorder="1" applyAlignment="1">
      <alignment vertical="top" wrapText="1"/>
    </xf>
    <xf numFmtId="0" fontId="6" fillId="0" borderId="67" xfId="0" applyFont="1" applyFill="1" applyBorder="1" applyAlignment="1">
      <alignment vertical="top" wrapText="1"/>
    </xf>
    <xf numFmtId="0" fontId="6" fillId="2" borderId="73" xfId="0" applyFont="1" applyFill="1" applyBorder="1" applyAlignment="1">
      <alignment vertical="top" wrapText="1"/>
    </xf>
    <xf numFmtId="0" fontId="6" fillId="0" borderId="73" xfId="0" applyFont="1" applyFill="1" applyBorder="1" applyAlignment="1">
      <alignment horizontal="left" vertical="top" wrapText="1"/>
    </xf>
    <xf numFmtId="0" fontId="6" fillId="0" borderId="68" xfId="0" applyFont="1" applyFill="1" applyBorder="1" applyAlignment="1">
      <alignment horizontal="left" vertical="top" wrapText="1"/>
    </xf>
    <xf numFmtId="0" fontId="6" fillId="0" borderId="67" xfId="0" applyFont="1" applyFill="1" applyBorder="1" applyAlignment="1">
      <alignment horizontal="left" vertical="top" wrapText="1"/>
    </xf>
    <xf numFmtId="0" fontId="6" fillId="2" borderId="35" xfId="0" applyFont="1" applyFill="1" applyBorder="1" applyAlignment="1">
      <alignment horizontal="left" vertical="top" wrapText="1"/>
    </xf>
    <xf numFmtId="0" fontId="6" fillId="2" borderId="58" xfId="0" applyFont="1" applyFill="1" applyBorder="1" applyAlignment="1">
      <alignment horizontal="left" vertical="top" wrapText="1"/>
    </xf>
    <xf numFmtId="0" fontId="6" fillId="2" borderId="43" xfId="0" applyFont="1" applyFill="1" applyBorder="1" applyAlignment="1">
      <alignment horizontal="left" vertical="top" wrapText="1"/>
    </xf>
    <xf numFmtId="0" fontId="6" fillId="2" borderId="5" xfId="0" applyFont="1" applyFill="1" applyBorder="1" applyAlignment="1">
      <alignment vertical="top" wrapText="1"/>
    </xf>
    <xf numFmtId="0" fontId="6" fillId="2" borderId="6" xfId="0" applyFont="1" applyFill="1" applyBorder="1" applyAlignment="1">
      <alignment vertical="top" wrapText="1"/>
    </xf>
    <xf numFmtId="0" fontId="6" fillId="2" borderId="42" xfId="0" applyFont="1" applyFill="1" applyBorder="1" applyAlignment="1">
      <alignment vertical="top" wrapText="1"/>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175" fontId="6" fillId="0" borderId="17" xfId="0" applyNumberFormat="1" applyFont="1" applyBorder="1" applyAlignment="1">
      <alignment horizontal="center" vertical="top"/>
    </xf>
    <xf numFmtId="175" fontId="6" fillId="0" borderId="37" xfId="0" applyNumberFormat="1" applyFont="1" applyBorder="1" applyAlignment="1">
      <alignment horizontal="center" vertical="top"/>
    </xf>
    <xf numFmtId="0" fontId="6" fillId="0" borderId="56" xfId="0" applyFont="1" applyBorder="1" applyAlignment="1">
      <alignment horizontal="center" vertical="top"/>
    </xf>
    <xf numFmtId="0" fontId="6" fillId="0" borderId="45" xfId="0" applyFont="1" applyBorder="1" applyAlignment="1">
      <alignment horizontal="center" vertical="top"/>
    </xf>
    <xf numFmtId="0" fontId="6" fillId="0" borderId="46" xfId="0" applyFont="1" applyBorder="1" applyAlignment="1">
      <alignment horizontal="center" vertical="top"/>
    </xf>
    <xf numFmtId="0" fontId="6" fillId="0" borderId="18" xfId="0" applyFont="1" applyFill="1" applyBorder="1" applyAlignment="1">
      <alignment horizontal="center" vertical="top"/>
    </xf>
    <xf numFmtId="0" fontId="6" fillId="0" borderId="19" xfId="0" applyFont="1" applyFill="1" applyBorder="1" applyAlignment="1">
      <alignment horizontal="center" vertical="top"/>
    </xf>
    <xf numFmtId="0" fontId="6" fillId="0" borderId="20" xfId="0" applyFont="1" applyFill="1" applyBorder="1" applyAlignment="1">
      <alignment horizontal="center" vertical="top"/>
    </xf>
    <xf numFmtId="0" fontId="0" fillId="2" borderId="58" xfId="0" applyFill="1" applyBorder="1" applyAlignment="1">
      <alignment horizontal="left" vertical="top" wrapText="1"/>
    </xf>
    <xf numFmtId="0" fontId="0" fillId="2" borderId="43" xfId="0" applyFill="1" applyBorder="1" applyAlignment="1">
      <alignment horizontal="left" vertical="top" wrapText="1"/>
    </xf>
    <xf numFmtId="0" fontId="6" fillId="2" borderId="41" xfId="0" applyFont="1" applyFill="1" applyBorder="1" applyAlignment="1">
      <alignment vertical="top" wrapText="1"/>
    </xf>
    <xf numFmtId="175" fontId="6" fillId="0" borderId="49" xfId="0" applyNumberFormat="1" applyFont="1" applyBorder="1" applyAlignment="1">
      <alignment horizontal="center" vertical="top"/>
    </xf>
    <xf numFmtId="175" fontId="6" fillId="0" borderId="67" xfId="0" applyNumberFormat="1" applyFont="1" applyBorder="1" applyAlignment="1">
      <alignment horizontal="center" vertical="top"/>
    </xf>
    <xf numFmtId="175" fontId="6" fillId="0" borderId="68" xfId="0" applyNumberFormat="1" applyFont="1" applyBorder="1" applyAlignment="1">
      <alignment horizontal="center" vertical="top"/>
    </xf>
    <xf numFmtId="0" fontId="10" fillId="5" borderId="10" xfId="0" applyFont="1" applyFill="1" applyBorder="1" applyAlignment="1">
      <alignment horizontal="center" vertical="top"/>
    </xf>
    <xf numFmtId="0" fontId="6" fillId="0" borderId="11" xfId="0" applyFont="1" applyBorder="1" applyAlignment="1">
      <alignment horizontal="center" vertical="top"/>
    </xf>
    <xf numFmtId="0" fontId="6" fillId="0" borderId="12" xfId="0" applyFont="1" applyBorder="1" applyAlignment="1">
      <alignment horizontal="center" vertical="top"/>
    </xf>
    <xf numFmtId="0" fontId="6" fillId="0" borderId="13" xfId="0" applyFont="1" applyBorder="1" applyAlignment="1">
      <alignment horizontal="center" vertical="top"/>
    </xf>
    <xf numFmtId="0" fontId="6" fillId="2" borderId="17" xfId="0" applyFont="1" applyFill="1" applyBorder="1" applyAlignment="1">
      <alignment horizontal="center" vertical="center"/>
    </xf>
    <xf numFmtId="0" fontId="10" fillId="5" borderId="35" xfId="0" applyFont="1" applyFill="1" applyBorder="1" applyAlignment="1">
      <alignment horizontal="center" vertical="top"/>
    </xf>
    <xf numFmtId="0" fontId="10" fillId="5" borderId="58" xfId="0" applyFont="1" applyFill="1" applyBorder="1" applyAlignment="1">
      <alignment horizontal="center" vertical="top"/>
    </xf>
    <xf numFmtId="0" fontId="10" fillId="5" borderId="43" xfId="0" applyFont="1" applyFill="1" applyBorder="1" applyAlignment="1">
      <alignment horizontal="center" vertical="top"/>
    </xf>
    <xf numFmtId="0" fontId="6" fillId="0" borderId="49" xfId="0" applyFont="1" applyBorder="1" applyAlignment="1">
      <alignment horizontal="center" vertical="top"/>
    </xf>
    <xf numFmtId="0" fontId="6" fillId="0" borderId="68" xfId="0" applyFont="1" applyBorder="1" applyAlignment="1">
      <alignment horizontal="center" vertical="top"/>
    </xf>
    <xf numFmtId="0" fontId="6" fillId="0" borderId="67" xfId="0" applyFont="1" applyBorder="1" applyAlignment="1">
      <alignment horizontal="center" vertical="top"/>
    </xf>
    <xf numFmtId="0" fontId="6" fillId="2" borderId="68" xfId="0" applyFont="1" applyFill="1" applyBorder="1" applyAlignment="1">
      <alignment horizontal="center" vertical="top" wrapText="1"/>
    </xf>
    <xf numFmtId="0" fontId="6" fillId="2" borderId="67" xfId="0" applyFont="1" applyFill="1" applyBorder="1" applyAlignment="1">
      <alignment horizontal="center" vertical="top" wrapText="1"/>
    </xf>
    <xf numFmtId="0" fontId="6" fillId="2" borderId="35" xfId="0" applyFont="1" applyFill="1" applyBorder="1" applyAlignment="1">
      <alignment horizontal="center" vertical="top"/>
    </xf>
    <xf numFmtId="0" fontId="6" fillId="2" borderId="58" xfId="0" applyFont="1" applyFill="1" applyBorder="1" applyAlignment="1">
      <alignment horizontal="center" vertical="top"/>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7" xfId="0" applyFont="1" applyBorder="1" applyAlignment="1">
      <alignment horizontal="center" vertical="top"/>
    </xf>
    <xf numFmtId="0" fontId="6" fillId="2" borderId="43" xfId="0" applyFont="1" applyFill="1" applyBorder="1" applyAlignment="1">
      <alignment horizontal="center" vertical="top"/>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7" xfId="0" applyFont="1" applyBorder="1" applyAlignment="1">
      <alignment horizontal="left" vertical="top"/>
    </xf>
    <xf numFmtId="0" fontId="6" fillId="0" borderId="25" xfId="0" applyFont="1" applyBorder="1" applyAlignment="1">
      <alignment horizontal="left" vertical="top"/>
    </xf>
    <xf numFmtId="0" fontId="6" fillId="0" borderId="26" xfId="0" applyFont="1" applyBorder="1" applyAlignment="1">
      <alignment horizontal="left" vertical="top"/>
    </xf>
    <xf numFmtId="0" fontId="6" fillId="0" borderId="27" xfId="0" applyFont="1" applyBorder="1" applyAlignment="1">
      <alignment horizontal="left" vertical="top"/>
    </xf>
    <xf numFmtId="0" fontId="10" fillId="5" borderId="30" xfId="0" applyFont="1" applyFill="1" applyBorder="1" applyAlignment="1">
      <alignment horizontal="center" vertical="top" wrapText="1"/>
    </xf>
    <xf numFmtId="0" fontId="10" fillId="5" borderId="17" xfId="0" applyFont="1" applyFill="1" applyBorder="1" applyAlignment="1">
      <alignment horizontal="center" vertical="top" wrapText="1"/>
    </xf>
    <xf numFmtId="0" fontId="6" fillId="0" borderId="17" xfId="0" applyFont="1" applyBorder="1" applyAlignment="1">
      <alignment horizontal="center"/>
    </xf>
    <xf numFmtId="0" fontId="6" fillId="0" borderId="24" xfId="0" applyFont="1" applyBorder="1" applyAlignment="1">
      <alignment horizontal="center"/>
    </xf>
    <xf numFmtId="0" fontId="6" fillId="0" borderId="17" xfId="0" applyFont="1" applyBorder="1" applyAlignment="1">
      <alignment horizontal="left" vertical="top" wrapText="1"/>
    </xf>
    <xf numFmtId="0" fontId="6" fillId="0" borderId="17" xfId="0" applyFont="1" applyFill="1" applyBorder="1" applyAlignment="1">
      <alignment horizontal="left" vertical="top" wrapText="1"/>
    </xf>
    <xf numFmtId="0" fontId="6" fillId="0" borderId="24" xfId="0" applyFont="1" applyFill="1" applyBorder="1" applyAlignment="1">
      <alignment horizontal="left" vertical="top" wrapText="1"/>
    </xf>
    <xf numFmtId="0" fontId="9" fillId="5" borderId="10" xfId="0" applyFont="1" applyFill="1" applyBorder="1" applyAlignment="1">
      <alignment horizontal="center"/>
    </xf>
    <xf numFmtId="0" fontId="15" fillId="2" borderId="9" xfId="0" applyFont="1" applyFill="1" applyBorder="1" applyAlignment="1" applyProtection="1">
      <alignment horizontal="center" vertical="top" wrapText="1"/>
    </xf>
    <xf numFmtId="0" fontId="15" fillId="2" borderId="16" xfId="0" applyFont="1" applyFill="1" applyBorder="1" applyAlignment="1" applyProtection="1">
      <alignment horizontal="center" vertical="top" wrapText="1"/>
    </xf>
    <xf numFmtId="0" fontId="15" fillId="2" borderId="23" xfId="0" applyFont="1" applyFill="1" applyBorder="1" applyAlignment="1" applyProtection="1">
      <alignment horizontal="center" vertical="top" wrapText="1"/>
    </xf>
    <xf numFmtId="16" fontId="6" fillId="0" borderId="18" xfId="0" quotePrefix="1" applyNumberFormat="1" applyFont="1" applyBorder="1" applyAlignment="1">
      <alignment horizontal="center" vertical="top"/>
    </xf>
    <xf numFmtId="16" fontId="6" fillId="0" borderId="19" xfId="0" quotePrefix="1" applyNumberFormat="1" applyFont="1" applyBorder="1" applyAlignment="1">
      <alignment horizontal="center" vertical="top"/>
    </xf>
    <xf numFmtId="16" fontId="6" fillId="0" borderId="20" xfId="0" quotePrefix="1" applyNumberFormat="1" applyFont="1" applyBorder="1" applyAlignment="1">
      <alignment horizontal="center" vertical="top"/>
    </xf>
    <xf numFmtId="0" fontId="6" fillId="2" borderId="51" xfId="0" applyFont="1" applyFill="1" applyBorder="1" applyAlignment="1">
      <alignment horizontal="left" vertical="top" wrapText="1"/>
    </xf>
    <xf numFmtId="0" fontId="14" fillId="5" borderId="0" xfId="0" applyFont="1" applyFill="1" applyAlignment="1">
      <alignment horizontal="center"/>
    </xf>
    <xf numFmtId="0" fontId="6" fillId="2" borderId="0" xfId="0" applyFont="1" applyFill="1" applyAlignment="1">
      <alignment horizontal="left" vertical="top" wrapText="1"/>
    </xf>
    <xf numFmtId="0" fontId="0" fillId="0" borderId="0" xfId="0" applyAlignment="1">
      <alignment vertical="top" wrapText="1"/>
    </xf>
    <xf numFmtId="0" fontId="8" fillId="2" borderId="0" xfId="0" applyFont="1" applyFill="1" applyAlignment="1">
      <alignment vertical="top" wrapText="1"/>
    </xf>
    <xf numFmtId="0" fontId="6" fillId="0" borderId="11" xfId="0"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0" fontId="6" fillId="2" borderId="0" xfId="0" applyFont="1" applyFill="1" applyAlignment="1" applyProtection="1">
      <alignment horizontal="right" vertical="center"/>
    </xf>
    <xf numFmtId="0" fontId="6" fillId="2" borderId="0" xfId="0" applyFont="1" applyFill="1" applyBorder="1" applyAlignment="1" applyProtection="1">
      <alignment horizontal="right" vertical="center"/>
    </xf>
    <xf numFmtId="0" fontId="12" fillId="3" borderId="0" xfId="3" applyFont="1" applyFill="1" applyAlignment="1" applyProtection="1">
      <alignment horizontal="left" vertical="center" wrapText="1"/>
      <protection locked="0"/>
    </xf>
    <xf numFmtId="0" fontId="9" fillId="3" borderId="0" xfId="0" applyFont="1" applyFill="1" applyAlignment="1" applyProtection="1">
      <alignment horizontal="left" vertical="center" wrapText="1"/>
      <protection locked="0"/>
    </xf>
    <xf numFmtId="0" fontId="16" fillId="3" borderId="0" xfId="3" quotePrefix="1" applyFont="1" applyFill="1" applyAlignment="1" applyProtection="1">
      <alignment horizontal="left" vertical="center" wrapText="1"/>
      <protection locked="0"/>
    </xf>
    <xf numFmtId="0" fontId="16" fillId="3" borderId="0" xfId="3" applyFont="1" applyFill="1" applyAlignment="1" applyProtection="1">
      <alignment horizontal="left" vertical="center" wrapText="1"/>
      <protection locked="0"/>
    </xf>
    <xf numFmtId="0" fontId="6" fillId="2" borderId="49" xfId="0" applyFont="1" applyFill="1" applyBorder="1" applyAlignment="1">
      <alignment horizontal="left" vertical="top"/>
    </xf>
    <xf numFmtId="0" fontId="6" fillId="2" borderId="68" xfId="0" applyFont="1" applyFill="1" applyBorder="1" applyAlignment="1">
      <alignment horizontal="left" vertical="top"/>
    </xf>
    <xf numFmtId="0" fontId="6" fillId="2" borderId="67" xfId="0" applyFont="1" applyFill="1" applyBorder="1" applyAlignment="1">
      <alignment horizontal="left" vertical="top"/>
    </xf>
    <xf numFmtId="0" fontId="6" fillId="2" borderId="18" xfId="0" applyFont="1" applyFill="1" applyBorder="1" applyAlignment="1">
      <alignment vertical="top" wrapText="1"/>
    </xf>
    <xf numFmtId="0" fontId="6" fillId="2" borderId="19" xfId="0" applyFont="1" applyFill="1" applyBorder="1" applyAlignment="1">
      <alignment vertical="top" wrapText="1"/>
    </xf>
    <xf numFmtId="0" fontId="6" fillId="2" borderId="20" xfId="0" applyFont="1" applyFill="1" applyBorder="1" applyAlignment="1">
      <alignment vertical="top" wrapText="1"/>
    </xf>
    <xf numFmtId="0" fontId="6" fillId="2" borderId="18" xfId="0" applyFont="1" applyFill="1" applyBorder="1" applyAlignment="1">
      <alignment horizontal="left" vertical="top"/>
    </xf>
    <xf numFmtId="0" fontId="6" fillId="2" borderId="19" xfId="0" applyFont="1" applyFill="1" applyBorder="1" applyAlignment="1">
      <alignment horizontal="left" vertical="top"/>
    </xf>
    <xf numFmtId="0" fontId="6" fillId="2" borderId="20" xfId="0" applyFont="1" applyFill="1" applyBorder="1" applyAlignment="1">
      <alignment horizontal="left" vertical="top"/>
    </xf>
    <xf numFmtId="0" fontId="9" fillId="3" borderId="0" xfId="0" applyFont="1" applyFill="1" applyBorder="1" applyAlignment="1" applyProtection="1">
      <alignment horizontal="left" vertical="center"/>
      <protection locked="0"/>
    </xf>
    <xf numFmtId="0" fontId="10" fillId="5" borderId="60" xfId="0" applyFont="1" applyFill="1" applyBorder="1" applyAlignment="1">
      <alignment horizontal="center" vertical="top" wrapText="1"/>
    </xf>
    <xf numFmtId="0" fontId="10" fillId="5" borderId="7" xfId="0" applyFont="1" applyFill="1" applyBorder="1" applyAlignment="1">
      <alignment horizontal="center" vertical="top" wrapText="1"/>
    </xf>
    <xf numFmtId="0" fontId="10" fillId="5" borderId="62" xfId="0" applyFont="1" applyFill="1" applyBorder="1" applyAlignment="1">
      <alignment horizontal="center" vertical="top" wrapText="1"/>
    </xf>
    <xf numFmtId="0" fontId="9" fillId="2" borderId="55" xfId="0" applyFont="1" applyFill="1" applyBorder="1" applyAlignment="1">
      <alignment horizontal="center" vertical="top"/>
    </xf>
    <xf numFmtId="0" fontId="9" fillId="2" borderId="0" xfId="0" applyFont="1" applyFill="1" applyBorder="1" applyAlignment="1">
      <alignment horizontal="center" vertical="top"/>
    </xf>
    <xf numFmtId="0" fontId="9" fillId="2" borderId="54" xfId="0" applyFont="1" applyFill="1" applyBorder="1" applyAlignment="1">
      <alignment horizontal="center" vertical="top"/>
    </xf>
    <xf numFmtId="0" fontId="9" fillId="2" borderId="56" xfId="0" applyFont="1" applyFill="1" applyBorder="1" applyAlignment="1">
      <alignment horizontal="left" vertical="top"/>
    </xf>
    <xf numFmtId="0" fontId="9" fillId="2" borderId="45" xfId="0" applyFont="1" applyFill="1" applyBorder="1" applyAlignment="1">
      <alignment horizontal="left" vertical="top"/>
    </xf>
    <xf numFmtId="0" fontId="9" fillId="2" borderId="46" xfId="0" applyFont="1" applyFill="1" applyBorder="1" applyAlignment="1">
      <alignment horizontal="left" vertical="top"/>
    </xf>
    <xf numFmtId="0" fontId="6" fillId="0" borderId="41" xfId="0" applyFont="1" applyFill="1" applyBorder="1" applyAlignment="1">
      <alignment horizontal="left" vertical="top"/>
    </xf>
    <xf numFmtId="0" fontId="6" fillId="0" borderId="6" xfId="0" applyFont="1" applyFill="1" applyBorder="1" applyAlignment="1">
      <alignment horizontal="left" vertical="top"/>
    </xf>
    <xf numFmtId="0" fontId="6" fillId="0" borderId="42" xfId="0" applyFont="1" applyFill="1" applyBorder="1" applyAlignment="1">
      <alignment horizontal="left" vertical="top"/>
    </xf>
    <xf numFmtId="0" fontId="9" fillId="2" borderId="35" xfId="0" applyFont="1" applyFill="1" applyBorder="1" applyAlignment="1">
      <alignment horizontal="center" vertical="top"/>
    </xf>
    <xf numFmtId="0" fontId="9" fillId="2" borderId="58" xfId="0" applyFont="1" applyFill="1" applyBorder="1" applyAlignment="1">
      <alignment horizontal="center" vertical="top"/>
    </xf>
    <xf numFmtId="0" fontId="9" fillId="2" borderId="43" xfId="0" applyFont="1" applyFill="1" applyBorder="1" applyAlignment="1">
      <alignment horizontal="center" vertical="top"/>
    </xf>
    <xf numFmtId="0" fontId="6" fillId="0" borderId="49" xfId="0" applyFont="1" applyFill="1" applyBorder="1" applyAlignment="1">
      <alignment horizontal="left" vertical="top" wrapText="1"/>
    </xf>
    <xf numFmtId="0" fontId="6" fillId="2" borderId="11" xfId="0" applyFont="1" applyFill="1" applyBorder="1" applyAlignment="1">
      <alignment horizontal="left" vertical="top"/>
    </xf>
    <xf numFmtId="0" fontId="6" fillId="2" borderId="12" xfId="0" applyFont="1" applyFill="1" applyBorder="1" applyAlignment="1">
      <alignment horizontal="left" vertical="top"/>
    </xf>
    <xf numFmtId="0" fontId="6" fillId="2" borderId="13" xfId="0" applyFont="1" applyFill="1" applyBorder="1" applyAlignment="1">
      <alignment horizontal="left" vertical="top"/>
    </xf>
    <xf numFmtId="0" fontId="6" fillId="2" borderId="60" xfId="0" applyFont="1" applyFill="1" applyBorder="1" applyAlignment="1" applyProtection="1">
      <alignment horizontal="center" vertical="center" wrapText="1"/>
      <protection locked="0"/>
    </xf>
    <xf numFmtId="0" fontId="6" fillId="2" borderId="62" xfId="0" applyFont="1" applyFill="1" applyBorder="1" applyAlignment="1" applyProtection="1">
      <alignment horizontal="center" vertical="center" wrapText="1"/>
      <protection locked="0"/>
    </xf>
    <xf numFmtId="0" fontId="8" fillId="2" borderId="5" xfId="0" applyFont="1" applyFill="1" applyBorder="1" applyAlignment="1">
      <alignment horizontal="left" vertical="top" wrapText="1"/>
    </xf>
    <xf numFmtId="0" fontId="8" fillId="2" borderId="66" xfId="0" applyFont="1" applyFill="1" applyBorder="1" applyAlignment="1">
      <alignment horizontal="left" vertical="top" wrapText="1"/>
    </xf>
    <xf numFmtId="0" fontId="9" fillId="3" borderId="55" xfId="0" applyFont="1" applyFill="1" applyBorder="1" applyAlignment="1" applyProtection="1">
      <alignment horizontal="left" vertical="center"/>
      <protection locked="0"/>
    </xf>
    <xf numFmtId="0" fontId="6" fillId="3" borderId="0" xfId="0" applyFont="1" applyFill="1" applyAlignment="1" applyProtection="1">
      <alignment horizontal="left" vertical="center" wrapText="1"/>
      <protection locked="0"/>
    </xf>
    <xf numFmtId="0" fontId="0" fillId="2" borderId="19" xfId="0" applyFill="1" applyBorder="1" applyAlignment="1">
      <alignment vertical="top" wrapText="1"/>
    </xf>
    <xf numFmtId="0" fontId="0" fillId="2" borderId="20" xfId="0" applyFill="1" applyBorder="1" applyAlignment="1">
      <alignment vertical="top" wrapText="1"/>
    </xf>
    <xf numFmtId="0" fontId="6" fillId="2" borderId="3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1" fontId="6" fillId="0" borderId="49" xfId="0" applyNumberFormat="1" applyFont="1" applyBorder="1" applyAlignment="1">
      <alignment horizontal="center" vertical="top"/>
    </xf>
    <xf numFmtId="1" fontId="6" fillId="0" borderId="68" xfId="0" applyNumberFormat="1" applyFont="1" applyBorder="1" applyAlignment="1">
      <alignment horizontal="center" vertical="top"/>
    </xf>
    <xf numFmtId="1" fontId="6" fillId="0" borderId="67" xfId="0" applyNumberFormat="1" applyFont="1" applyBorder="1" applyAlignment="1">
      <alignment horizontal="center" vertical="top"/>
    </xf>
    <xf numFmtId="0" fontId="6" fillId="2" borderId="9" xfId="0" applyFont="1" applyFill="1" applyBorder="1" applyAlignment="1">
      <alignment horizontal="center" vertical="top"/>
    </xf>
    <xf numFmtId="0" fontId="6" fillId="2" borderId="16" xfId="0" applyFont="1" applyFill="1" applyBorder="1" applyAlignment="1">
      <alignment horizontal="center" vertical="top"/>
    </xf>
    <xf numFmtId="0" fontId="6" fillId="2" borderId="23" xfId="0" applyFont="1" applyFill="1" applyBorder="1" applyAlignment="1">
      <alignment horizontal="center" vertical="top"/>
    </xf>
    <xf numFmtId="0" fontId="6" fillId="2" borderId="8" xfId="0" applyFont="1" applyFill="1" applyBorder="1" applyAlignment="1">
      <alignment vertical="top" wrapText="1"/>
    </xf>
    <xf numFmtId="0" fontId="0" fillId="0" borderId="59" xfId="0" applyBorder="1" applyAlignment="1">
      <alignment vertical="top" wrapText="1"/>
    </xf>
    <xf numFmtId="0" fontId="10" fillId="4" borderId="30" xfId="0" applyFont="1" applyFill="1" applyBorder="1" applyAlignment="1">
      <alignment horizontal="center" vertical="top"/>
    </xf>
    <xf numFmtId="0" fontId="8" fillId="2" borderId="5" xfId="0" applyFont="1" applyFill="1" applyBorder="1" applyAlignment="1">
      <alignment horizontal="left" vertical="top"/>
    </xf>
    <xf numFmtId="0" fontId="8" fillId="2" borderId="66" xfId="0" applyFont="1" applyFill="1" applyBorder="1" applyAlignment="1">
      <alignment horizontal="left" vertical="top"/>
    </xf>
    <xf numFmtId="0" fontId="6" fillId="2" borderId="41" xfId="0" applyFont="1" applyFill="1" applyBorder="1" applyAlignment="1">
      <alignment vertical="top"/>
    </xf>
    <xf numFmtId="0" fontId="6" fillId="2" borderId="6" xfId="0" applyFont="1" applyFill="1" applyBorder="1" applyAlignment="1">
      <alignment vertical="top"/>
    </xf>
    <xf numFmtId="0" fontId="6" fillId="2" borderId="42" xfId="0" applyFont="1" applyFill="1" applyBorder="1" applyAlignment="1">
      <alignment vertical="top"/>
    </xf>
    <xf numFmtId="0" fontId="6" fillId="0" borderId="18"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2" borderId="49"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56" xfId="0" applyFont="1" applyFill="1" applyBorder="1" applyAlignment="1">
      <alignment horizontal="center" vertical="top"/>
    </xf>
    <xf numFmtId="0" fontId="6" fillId="2" borderId="45" xfId="0" applyFont="1" applyFill="1" applyBorder="1" applyAlignment="1">
      <alignment horizontal="center" vertical="top"/>
    </xf>
    <xf numFmtId="0" fontId="6" fillId="0" borderId="49" xfId="0" applyFont="1" applyFill="1" applyBorder="1" applyAlignment="1">
      <alignment horizontal="left" vertical="top"/>
    </xf>
    <xf numFmtId="0" fontId="6" fillId="0" borderId="68" xfId="0" applyFont="1" applyFill="1" applyBorder="1" applyAlignment="1">
      <alignment horizontal="left" vertical="top"/>
    </xf>
    <xf numFmtId="0" fontId="6" fillId="0" borderId="67" xfId="0" applyFont="1" applyFill="1" applyBorder="1" applyAlignment="1">
      <alignment horizontal="left" vertical="top"/>
    </xf>
    <xf numFmtId="0" fontId="6" fillId="2" borderId="56" xfId="0" applyFont="1" applyFill="1" applyBorder="1" applyAlignment="1">
      <alignment vertical="top" wrapText="1"/>
    </xf>
    <xf numFmtId="0" fontId="6" fillId="2" borderId="45" xfId="0" applyFont="1" applyFill="1" applyBorder="1" applyAlignment="1">
      <alignment vertical="top" wrapText="1"/>
    </xf>
    <xf numFmtId="0" fontId="6" fillId="2" borderId="46" xfId="0" applyFont="1" applyFill="1" applyBorder="1" applyAlignment="1">
      <alignment vertical="top" wrapText="1"/>
    </xf>
    <xf numFmtId="0" fontId="6" fillId="2" borderId="26" xfId="0" applyFont="1" applyFill="1" applyBorder="1" applyAlignment="1">
      <alignment horizontal="center" vertical="top" wrapText="1"/>
    </xf>
    <xf numFmtId="0" fontId="6" fillId="2" borderId="27" xfId="0" applyFont="1" applyFill="1" applyBorder="1" applyAlignment="1">
      <alignment horizontal="center" vertical="top" wrapText="1"/>
    </xf>
    <xf numFmtId="0" fontId="6" fillId="2" borderId="66" xfId="0" applyFont="1" applyFill="1" applyBorder="1" applyAlignment="1">
      <alignment vertical="top" wrapText="1"/>
    </xf>
    <xf numFmtId="0" fontId="6" fillId="2" borderId="59" xfId="0" applyFont="1" applyFill="1" applyBorder="1" applyAlignment="1">
      <alignment vertical="top" wrapText="1"/>
    </xf>
    <xf numFmtId="0" fontId="6" fillId="0" borderId="2"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top" wrapText="1"/>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top" wrapText="1"/>
    </xf>
    <xf numFmtId="0" fontId="6" fillId="0" borderId="0" xfId="0" applyFont="1" applyFill="1" applyAlignment="1">
      <alignment vertical="top"/>
    </xf>
    <xf numFmtId="0" fontId="0" fillId="0" borderId="0" xfId="0" applyFill="1" applyAlignment="1">
      <alignment vertical="top" wrapText="1"/>
    </xf>
    <xf numFmtId="0" fontId="14" fillId="0" borderId="0" xfId="0" applyFont="1" applyFill="1" applyAlignment="1">
      <alignment horizontal="center" vertical="top"/>
    </xf>
    <xf numFmtId="0" fontId="6" fillId="0" borderId="13" xfId="0" applyFont="1" applyFill="1" applyBorder="1" applyAlignment="1">
      <alignment vertical="top"/>
    </xf>
    <xf numFmtId="0" fontId="6" fillId="0" borderId="2" xfId="0" applyFont="1" applyFill="1" applyBorder="1" applyAlignment="1">
      <alignment vertical="top"/>
    </xf>
    <xf numFmtId="0" fontId="6" fillId="0" borderId="42" xfId="0" applyFont="1" applyFill="1" applyBorder="1" applyAlignment="1">
      <alignment vertical="top"/>
    </xf>
    <xf numFmtId="0" fontId="6" fillId="0" borderId="69" xfId="0" applyFont="1" applyFill="1" applyBorder="1" applyAlignment="1">
      <alignment vertical="top"/>
    </xf>
    <xf numFmtId="0" fontId="6" fillId="0" borderId="67" xfId="0" applyFont="1" applyFill="1" applyBorder="1" applyAlignment="1">
      <alignment vertical="top"/>
    </xf>
    <xf numFmtId="49" fontId="6" fillId="0" borderId="71" xfId="0" applyNumberFormat="1" applyFont="1" applyFill="1" applyBorder="1" applyAlignment="1">
      <alignment vertical="top"/>
    </xf>
    <xf numFmtId="0" fontId="6" fillId="0" borderId="0" xfId="0" applyFont="1" applyFill="1" applyBorder="1" applyAlignment="1">
      <alignment vertical="top"/>
    </xf>
    <xf numFmtId="0" fontId="6" fillId="0" borderId="37" xfId="0" applyFont="1" applyFill="1" applyBorder="1" applyAlignment="1">
      <alignment horizontal="right" vertical="top"/>
    </xf>
    <xf numFmtId="0" fontId="6" fillId="0" borderId="30" xfId="0" applyFont="1" applyFill="1" applyBorder="1" applyAlignment="1">
      <alignment horizontal="right" vertical="top" wrapText="1"/>
    </xf>
    <xf numFmtId="0" fontId="6" fillId="0" borderId="37"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54" xfId="0" applyFont="1" applyFill="1" applyBorder="1" applyAlignment="1">
      <alignment vertical="top"/>
    </xf>
    <xf numFmtId="0" fontId="6" fillId="0" borderId="46" xfId="0" applyFont="1" applyFill="1" applyBorder="1" applyAlignment="1">
      <alignment vertical="top"/>
    </xf>
    <xf numFmtId="3" fontId="6" fillId="0" borderId="17" xfId="1" applyNumberFormat="1" applyFont="1" applyFill="1" applyBorder="1" applyAlignment="1">
      <alignment horizontal="left" vertical="top" wrapText="1"/>
    </xf>
    <xf numFmtId="0" fontId="6" fillId="0" borderId="72" xfId="0" applyFont="1" applyFill="1" applyBorder="1" applyAlignment="1">
      <alignment vertical="top"/>
    </xf>
    <xf numFmtId="0" fontId="6" fillId="0" borderId="6" xfId="0" applyFont="1" applyFill="1" applyBorder="1" applyAlignment="1">
      <alignment vertical="top"/>
    </xf>
    <xf numFmtId="0" fontId="6" fillId="0" borderId="43" xfId="0" applyFont="1" applyFill="1" applyBorder="1" applyAlignment="1">
      <alignment vertical="top" wrapText="1"/>
    </xf>
    <xf numFmtId="0" fontId="8" fillId="2" borderId="45" xfId="0" applyFont="1" applyFill="1" applyBorder="1" applyAlignment="1">
      <alignment vertical="top"/>
    </xf>
    <xf numFmtId="172" fontId="6" fillId="2" borderId="29" xfId="0" applyNumberFormat="1" applyFont="1" applyFill="1" applyBorder="1" applyAlignment="1" applyProtection="1">
      <alignment vertical="top"/>
      <protection locked="0"/>
    </xf>
    <xf numFmtId="0" fontId="6" fillId="2" borderId="9" xfId="0" applyFont="1" applyFill="1" applyBorder="1" applyProtection="1"/>
    <xf numFmtId="0" fontId="6" fillId="2" borderId="16" xfId="0" applyFont="1" applyFill="1" applyBorder="1" applyProtection="1"/>
    <xf numFmtId="0" fontId="6" fillId="2" borderId="23" xfId="0" applyFont="1" applyFill="1" applyBorder="1" applyProtection="1"/>
    <xf numFmtId="172" fontId="6" fillId="0" borderId="11" xfId="0" applyNumberFormat="1" applyFont="1" applyBorder="1" applyAlignment="1" applyProtection="1">
      <alignment horizontal="right" vertical="top"/>
      <protection locked="0"/>
    </xf>
    <xf numFmtId="172" fontId="6" fillId="0" borderId="18" xfId="0" applyNumberFormat="1" applyFont="1" applyFill="1" applyBorder="1" applyAlignment="1" applyProtection="1">
      <alignment horizontal="right" vertical="top"/>
      <protection locked="0"/>
    </xf>
    <xf numFmtId="172" fontId="6" fillId="0" borderId="52" xfId="0" applyNumberFormat="1" applyFont="1" applyBorder="1" applyAlignment="1" applyProtection="1">
      <alignment horizontal="right" vertical="top"/>
      <protection locked="0"/>
    </xf>
    <xf numFmtId="172" fontId="6" fillId="0" borderId="24" xfId="0" applyNumberFormat="1" applyFont="1" applyBorder="1" applyAlignment="1" applyProtection="1">
      <alignment horizontal="right" vertical="top"/>
      <protection locked="0"/>
    </xf>
    <xf numFmtId="172" fontId="6" fillId="0" borderId="3" xfId="0" applyNumberFormat="1" applyFont="1" applyBorder="1" applyAlignment="1" applyProtection="1">
      <alignment horizontal="right" vertical="top"/>
      <protection locked="0"/>
    </xf>
    <xf numFmtId="172" fontId="6" fillId="0" borderId="10" xfId="0" applyNumberFormat="1" applyFont="1" applyBorder="1" applyAlignment="1" applyProtection="1">
      <alignment horizontal="right" vertical="top"/>
      <protection locked="0"/>
    </xf>
    <xf numFmtId="172" fontId="6" fillId="0" borderId="17" xfId="0" applyNumberFormat="1" applyFont="1" applyBorder="1" applyAlignment="1" applyProtection="1">
      <alignment horizontal="right" vertical="top"/>
      <protection locked="0"/>
    </xf>
    <xf numFmtId="172" fontId="9" fillId="0" borderId="36" xfId="0" applyNumberFormat="1" applyFont="1" applyBorder="1" applyAlignment="1" applyProtection="1">
      <alignment vertical="top"/>
      <protection locked="0"/>
    </xf>
    <xf numFmtId="172" fontId="6" fillId="0" borderId="37" xfId="0" applyNumberFormat="1" applyFont="1" applyBorder="1" applyAlignment="1" applyProtection="1">
      <alignment vertical="top"/>
      <protection locked="0"/>
    </xf>
    <xf numFmtId="172" fontId="6" fillId="0" borderId="37" xfId="0" applyNumberFormat="1" applyFont="1" applyBorder="1" applyAlignment="1" applyProtection="1">
      <alignment horizontal="right" vertical="top"/>
      <protection locked="0"/>
    </xf>
    <xf numFmtId="172" fontId="6" fillId="0" borderId="17" xfId="0" applyNumberFormat="1" applyFont="1" applyBorder="1" applyAlignment="1" applyProtection="1">
      <alignment horizontal="right" vertical="top" wrapText="1"/>
      <protection locked="0"/>
    </xf>
    <xf numFmtId="172" fontId="6" fillId="0" borderId="30" xfId="0" applyNumberFormat="1" applyFont="1" applyBorder="1" applyAlignment="1" applyProtection="1">
      <alignment horizontal="right" vertical="top" wrapText="1"/>
      <protection locked="0"/>
    </xf>
    <xf numFmtId="172" fontId="6" fillId="0" borderId="24" xfId="0" applyNumberFormat="1" applyFont="1" applyBorder="1" applyAlignment="1" applyProtection="1">
      <alignment horizontal="right" vertical="top" wrapText="1"/>
      <protection locked="0"/>
    </xf>
    <xf numFmtId="172" fontId="6" fillId="0" borderId="18" xfId="0" applyNumberFormat="1" applyFont="1" applyBorder="1" applyAlignment="1" applyProtection="1">
      <alignment horizontal="right" vertical="top"/>
      <protection locked="0"/>
    </xf>
    <xf numFmtId="172" fontId="6" fillId="2" borderId="18" xfId="0" applyNumberFormat="1" applyFont="1" applyFill="1" applyBorder="1" applyAlignment="1" applyProtection="1">
      <alignment horizontal="right" vertical="top"/>
      <protection locked="0"/>
    </xf>
    <xf numFmtId="172" fontId="6" fillId="0" borderId="25" xfId="0" applyNumberFormat="1" applyFont="1" applyBorder="1" applyAlignment="1" applyProtection="1">
      <alignment horizontal="right" vertical="top"/>
      <protection locked="0"/>
    </xf>
    <xf numFmtId="172" fontId="6" fillId="0" borderId="56" xfId="0" applyNumberFormat="1" applyFont="1" applyFill="1" applyBorder="1" applyAlignment="1" applyProtection="1">
      <alignment horizontal="right" vertical="top"/>
      <protection locked="0"/>
    </xf>
    <xf numFmtId="172" fontId="9" fillId="0" borderId="52" xfId="0" applyNumberFormat="1" applyFont="1" applyBorder="1" applyAlignment="1" applyProtection="1">
      <alignment vertical="top" wrapText="1"/>
      <protection locked="0"/>
    </xf>
    <xf numFmtId="172" fontId="6" fillId="0" borderId="24" xfId="0" applyNumberFormat="1" applyFont="1" applyBorder="1" applyAlignment="1" applyProtection="1">
      <alignment vertical="top"/>
      <protection locked="0"/>
    </xf>
    <xf numFmtId="172" fontId="9" fillId="0" borderId="52" xfId="0" applyNumberFormat="1" applyFont="1" applyFill="1" applyBorder="1" applyAlignment="1" applyProtection="1">
      <alignment vertical="top"/>
      <protection locked="0"/>
    </xf>
    <xf numFmtId="172" fontId="6" fillId="2" borderId="37" xfId="0" applyNumberFormat="1" applyFont="1" applyFill="1" applyBorder="1" applyAlignment="1" applyProtection="1">
      <alignment vertical="top"/>
      <protection locked="0"/>
    </xf>
    <xf numFmtId="172" fontId="6" fillId="0" borderId="11" xfId="0" applyNumberFormat="1" applyFont="1" applyFill="1" applyBorder="1" applyAlignment="1" applyProtection="1">
      <alignment horizontal="right" vertical="top"/>
      <protection locked="0"/>
    </xf>
    <xf numFmtId="172" fontId="9" fillId="0" borderId="37" xfId="0" applyNumberFormat="1" applyFont="1" applyFill="1" applyBorder="1" applyAlignment="1" applyProtection="1">
      <alignment vertical="top" wrapText="1"/>
      <protection locked="0"/>
    </xf>
    <xf numFmtId="172" fontId="6" fillId="0" borderId="17" xfId="0" applyNumberFormat="1" applyFont="1" applyBorder="1" applyAlignment="1" applyProtection="1">
      <alignment vertical="top"/>
      <protection locked="0"/>
    </xf>
    <xf numFmtId="172" fontId="9" fillId="0" borderId="36" xfId="0" applyNumberFormat="1" applyFont="1" applyBorder="1" applyAlignment="1" applyProtection="1">
      <alignment vertical="top" wrapText="1"/>
      <protection locked="0"/>
    </xf>
    <xf numFmtId="172" fontId="6" fillId="2" borderId="24" xfId="0" applyNumberFormat="1" applyFont="1" applyFill="1" applyBorder="1" applyAlignment="1" applyProtection="1">
      <alignment horizontal="right" vertical="top"/>
      <protection locked="0"/>
    </xf>
    <xf numFmtId="172" fontId="9" fillId="0" borderId="52" xfId="0" applyNumberFormat="1" applyFont="1" applyBorder="1" applyAlignment="1" applyProtection="1">
      <alignment vertical="top"/>
      <protection locked="0"/>
    </xf>
    <xf numFmtId="172" fontId="6" fillId="0" borderId="17" xfId="0" applyNumberFormat="1" applyFont="1" applyFill="1" applyBorder="1" applyAlignment="1" applyProtection="1">
      <alignment horizontal="right" vertical="top"/>
      <protection locked="0"/>
    </xf>
    <xf numFmtId="172" fontId="9" fillId="0" borderId="37" xfId="0" applyNumberFormat="1" applyFont="1" applyBorder="1" applyAlignment="1" applyProtection="1">
      <alignment vertical="top" wrapText="1"/>
      <protection locked="0"/>
    </xf>
    <xf numFmtId="172" fontId="6" fillId="2" borderId="6" xfId="0" applyNumberFormat="1" applyFont="1" applyFill="1" applyBorder="1" applyAlignment="1" applyProtection="1">
      <alignment horizontal="right" vertical="top"/>
      <protection locked="0"/>
    </xf>
    <xf numFmtId="172" fontId="6" fillId="2" borderId="0" xfId="0" applyNumberFormat="1" applyFont="1" applyFill="1" applyBorder="1" applyAlignment="1" applyProtection="1">
      <alignment horizontal="right" vertical="top"/>
      <protection locked="0"/>
    </xf>
    <xf numFmtId="172" fontId="9" fillId="0" borderId="37" xfId="0" applyNumberFormat="1" applyFont="1" applyBorder="1" applyAlignment="1" applyProtection="1">
      <alignment vertical="top"/>
      <protection locked="0"/>
    </xf>
    <xf numFmtId="172" fontId="9" fillId="0" borderId="30" xfId="0" applyNumberFormat="1" applyFont="1" applyBorder="1" applyAlignment="1" applyProtection="1">
      <alignment vertical="top" wrapText="1"/>
      <protection locked="0"/>
    </xf>
    <xf numFmtId="172" fontId="9" fillId="0" borderId="17" xfId="0" applyNumberFormat="1" applyFont="1" applyBorder="1" applyAlignment="1" applyProtection="1">
      <alignment vertical="top" wrapText="1"/>
      <protection locked="0"/>
    </xf>
    <xf numFmtId="172" fontId="6" fillId="0" borderId="11" xfId="0" applyNumberFormat="1" applyFont="1" applyBorder="1" applyAlignment="1" applyProtection="1">
      <alignment horizontal="right" vertical="top" wrapText="1"/>
      <protection locked="0"/>
    </xf>
    <xf numFmtId="172" fontId="6" fillId="0" borderId="49" xfId="0" applyNumberFormat="1" applyFont="1" applyFill="1" applyBorder="1" applyAlignment="1" applyProtection="1">
      <alignment horizontal="right" vertical="top"/>
      <protection locked="0"/>
    </xf>
    <xf numFmtId="172" fontId="6" fillId="0" borderId="36" xfId="0" applyNumberFormat="1" applyFont="1" applyFill="1" applyBorder="1" applyAlignment="1" applyProtection="1">
      <alignment vertical="top"/>
      <protection locked="0"/>
    </xf>
    <xf numFmtId="172" fontId="6" fillId="0" borderId="37" xfId="0" applyNumberFormat="1" applyFont="1" applyFill="1" applyBorder="1" applyAlignment="1" applyProtection="1">
      <alignment vertical="top"/>
      <protection locked="0"/>
    </xf>
    <xf numFmtId="172" fontId="6" fillId="0" borderId="25" xfId="0" applyNumberFormat="1" applyFont="1" applyFill="1" applyBorder="1" applyAlignment="1" applyProtection="1">
      <alignment horizontal="right" vertical="top"/>
      <protection locked="0"/>
    </xf>
    <xf numFmtId="172" fontId="6" fillId="0" borderId="37" xfId="0" applyNumberFormat="1" applyFont="1" applyBorder="1" applyAlignment="1" applyProtection="1">
      <alignment vertical="top" wrapText="1"/>
      <protection locked="0"/>
    </xf>
    <xf numFmtId="172" fontId="6" fillId="0" borderId="41" xfId="0" applyNumberFormat="1" applyFont="1" applyBorder="1" applyAlignment="1" applyProtection="1">
      <alignment vertical="top" wrapText="1"/>
      <protection locked="0"/>
    </xf>
    <xf numFmtId="172" fontId="9" fillId="0" borderId="52" xfId="0" applyNumberFormat="1" applyFont="1" applyFill="1" applyBorder="1" applyAlignment="1" applyProtection="1">
      <alignment vertical="top" wrapText="1"/>
      <protection locked="0"/>
    </xf>
    <xf numFmtId="172" fontId="6" fillId="0" borderId="10" xfId="0" applyNumberFormat="1" applyFont="1" applyFill="1" applyBorder="1" applyAlignment="1" applyProtection="1">
      <alignment horizontal="right" vertical="top"/>
      <protection locked="0"/>
    </xf>
    <xf numFmtId="172" fontId="6" fillId="0" borderId="24" xfId="0" applyNumberFormat="1" applyFont="1" applyFill="1" applyBorder="1" applyAlignment="1" applyProtection="1">
      <alignment horizontal="right" vertical="top"/>
      <protection locked="0"/>
    </xf>
    <xf numFmtId="172" fontId="6" fillId="0" borderId="52" xfId="0" applyNumberFormat="1" applyFont="1" applyFill="1" applyBorder="1" applyAlignment="1" applyProtection="1">
      <alignment vertical="top" wrapText="1"/>
      <protection locked="0"/>
    </xf>
    <xf numFmtId="172" fontId="6" fillId="0" borderId="24" xfId="0" applyNumberFormat="1" applyFont="1" applyFill="1" applyBorder="1" applyAlignment="1" applyProtection="1">
      <alignment vertical="top"/>
      <protection locked="0"/>
    </xf>
    <xf numFmtId="172" fontId="6" fillId="0" borderId="37" xfId="0" applyNumberFormat="1" applyFont="1" applyFill="1" applyBorder="1" applyAlignment="1" applyProtection="1">
      <alignment horizontal="right" vertical="top"/>
      <protection locked="0"/>
    </xf>
    <xf numFmtId="172" fontId="6" fillId="0" borderId="35" xfId="0" applyNumberFormat="1" applyFont="1" applyBorder="1" applyAlignment="1" applyProtection="1">
      <alignment horizontal="right" vertical="top"/>
      <protection locked="0"/>
    </xf>
    <xf numFmtId="172" fontId="6" fillId="2" borderId="30" xfId="0" applyNumberFormat="1" applyFont="1" applyFill="1" applyBorder="1" applyAlignment="1" applyProtection="1">
      <alignment horizontal="right" vertical="top"/>
      <protection locked="0"/>
    </xf>
    <xf numFmtId="172" fontId="6" fillId="2" borderId="33" xfId="0" applyNumberFormat="1" applyFont="1" applyFill="1" applyBorder="1" applyAlignment="1" applyProtection="1">
      <alignment horizontal="right" vertical="top"/>
      <protection locked="0"/>
    </xf>
    <xf numFmtId="172" fontId="6" fillId="2" borderId="0" xfId="0" applyNumberFormat="1" applyFont="1" applyFill="1" applyAlignment="1" applyProtection="1">
      <alignment horizontal="right" vertical="top"/>
      <protection locked="0"/>
    </xf>
    <xf numFmtId="0" fontId="6" fillId="0" borderId="3" xfId="0" applyFont="1" applyFill="1" applyBorder="1" applyAlignment="1" applyProtection="1">
      <alignment horizontal="center" vertical="center" wrapText="1"/>
    </xf>
    <xf numFmtId="172" fontId="6" fillId="2" borderId="37" xfId="0" applyNumberFormat="1" applyFont="1" applyFill="1" applyBorder="1" applyAlignment="1" applyProtection="1">
      <alignment horizontal="right" vertical="top"/>
      <protection locked="0"/>
    </xf>
    <xf numFmtId="172" fontId="6" fillId="0" borderId="30" xfId="0" applyNumberFormat="1" applyFont="1" applyBorder="1" applyAlignment="1" applyProtection="1">
      <alignment horizontal="right" vertical="top"/>
      <protection locked="0"/>
    </xf>
    <xf numFmtId="172" fontId="6" fillId="2" borderId="17" xfId="0" applyNumberFormat="1" applyFont="1" applyFill="1" applyBorder="1" applyAlignment="1" applyProtection="1">
      <alignment horizontal="right" vertical="top"/>
      <protection locked="0"/>
    </xf>
    <xf numFmtId="172" fontId="6" fillId="0" borderId="41" xfId="0" applyNumberFormat="1" applyFont="1" applyBorder="1" applyAlignment="1" applyProtection="1">
      <alignment horizontal="right" vertical="top"/>
      <protection locked="0"/>
    </xf>
    <xf numFmtId="0" fontId="6" fillId="0" borderId="43" xfId="0" applyFont="1" applyBorder="1" applyAlignment="1" applyProtection="1">
      <alignment vertical="top"/>
      <protection locked="0"/>
    </xf>
    <xf numFmtId="0" fontId="6" fillId="0" borderId="27" xfId="0" applyFont="1" applyBorder="1" applyAlignment="1" applyProtection="1">
      <alignment vertical="top"/>
      <protection locked="0"/>
    </xf>
    <xf numFmtId="172" fontId="6" fillId="0" borderId="33" xfId="0" applyNumberFormat="1" applyFont="1" applyBorder="1" applyAlignment="1" applyProtection="1">
      <alignment horizontal="right" vertical="top"/>
      <protection locked="0"/>
    </xf>
    <xf numFmtId="172" fontId="6" fillId="0" borderId="36" xfId="0" applyNumberFormat="1" applyFont="1" applyBorder="1" applyAlignment="1" applyProtection="1">
      <alignment horizontal="right" vertical="top"/>
      <protection locked="0"/>
    </xf>
    <xf numFmtId="172" fontId="7" fillId="4" borderId="60" xfId="0" applyNumberFormat="1" applyFont="1" applyFill="1" applyBorder="1" applyAlignment="1" applyProtection="1">
      <alignment horizontal="right" vertical="center" wrapText="1"/>
    </xf>
    <xf numFmtId="172" fontId="7" fillId="4" borderId="62" xfId="0" applyNumberFormat="1" applyFont="1" applyFill="1" applyBorder="1" applyAlignment="1" applyProtection="1">
      <alignment horizontal="right" vertical="center" wrapText="1"/>
    </xf>
    <xf numFmtId="0" fontId="6" fillId="2" borderId="9" xfId="0" applyFont="1" applyFill="1" applyBorder="1" applyAlignment="1">
      <alignment horizontal="left" vertical="top" wrapText="1"/>
    </xf>
    <xf numFmtId="0" fontId="6" fillId="2" borderId="16" xfId="0" applyFont="1" applyFill="1" applyBorder="1" applyAlignment="1">
      <alignment horizontal="left" vertical="top" wrapText="1"/>
    </xf>
    <xf numFmtId="0" fontId="20" fillId="0" borderId="71" xfId="0" applyFont="1" applyFill="1" applyBorder="1" applyAlignment="1">
      <alignment vertical="top"/>
    </xf>
    <xf numFmtId="0" fontId="9" fillId="10" borderId="0" xfId="0" applyFont="1" applyFill="1" applyBorder="1" applyAlignment="1" applyProtection="1">
      <alignment horizontal="center" vertical="top" wrapText="1"/>
    </xf>
    <xf numFmtId="0" fontId="9" fillId="10" borderId="0" xfId="0" applyFont="1" applyFill="1" applyBorder="1" applyAlignment="1" applyProtection="1">
      <alignment horizontal="left" vertical="top"/>
    </xf>
    <xf numFmtId="0" fontId="9" fillId="10" borderId="0" xfId="0" applyFont="1" applyFill="1" applyBorder="1" applyAlignment="1" applyProtection="1">
      <alignment horizontal="center" vertical="top"/>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22</xdr:row>
      <xdr:rowOff>19050</xdr:rowOff>
    </xdr:from>
    <xdr:to>
      <xdr:col>19</xdr:col>
      <xdr:colOff>86783</xdr:colOff>
      <xdr:row>30</xdr:row>
      <xdr:rowOff>104775</xdr:rowOff>
    </xdr:to>
    <xdr:pic>
      <xdr:nvPicPr>
        <xdr:cNvPr id="1136" name="Picture 94">
          <a:extLst>
            <a:ext uri="{FF2B5EF4-FFF2-40B4-BE49-F238E27FC236}">
              <a16:creationId xmlns:a16="http://schemas.microsoft.com/office/drawing/2014/main" id="{FDCAAD37-CBE5-4527-A162-BD38BF78E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448" t="41145" r="18155" b="39975"/>
        <a:stretch>
          <a:fillRect/>
        </a:stretch>
      </xdr:blipFill>
      <xdr:spPr bwMode="auto">
        <a:xfrm>
          <a:off x="1571625" y="5305425"/>
          <a:ext cx="8248650" cy="1381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lpha%20Medical%20Solutions/Tenders/HPV%20-%20Health%20Purchasing%20Victoria/HPV-Tenders-%20Mar2016/HPV%20Tender-HPVITS2016-124-Wipes%20etc/HPVITS2016-124%20Analysis/HPV%20Tender-HPVITS2016-124%20Analys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lpha%20Medical%20Solutions/Tenders/HPV%20-%20Health%20Purchasing%20Victoria/HPV-Tenders-%20Mar2016/HPV%20Tender-HPVITS2016-123-Dental/HPVRFI2016-123%20Dental%20Requisites-analys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dates"/>
      <sheetName val="Shipping Mar2016"/>
      <sheetName val="Analysis"/>
      <sheetName val="instructions and questions"/>
      <sheetName val="VIPP"/>
      <sheetName val="brackets"/>
      <sheetName val="samples instructions"/>
      <sheetName val="samples list to Mike Isowipes"/>
      <sheetName val="samples list to Mike"/>
      <sheetName val="Queries to Fastway"/>
      <sheetName val="Additional queries to Suppliers"/>
      <sheetName val="pivot hand rub"/>
      <sheetName val="Cat1-hand rub"/>
      <sheetName val="Pivot Cat2-Hand Wash"/>
      <sheetName val="Cat2-Hand Wash"/>
      <sheetName val="Pivot Cat3-Medicated Hand Wash"/>
      <sheetName val="Cat3-Medicated Hand Wash"/>
      <sheetName val="Pivot Cat4- Moisturisers"/>
      <sheetName val="Cat4- Moisturisers"/>
      <sheetName val="Pivot Cat5-Cleaning Wipes"/>
      <sheetName val="Cat5-Cleaning Wipes"/>
      <sheetName val="Pivot Cat6"/>
      <sheetName val="Cat6-Hard Surface Cleaners"/>
      <sheetName val="Cat7"/>
      <sheetName val="Pivot Cat 9"/>
      <sheetName val="Cat 9"/>
    </sheetNames>
    <sheetDataSet>
      <sheetData sheetId="0" refreshError="1"/>
      <sheetData sheetId="1" refreshError="1"/>
      <sheetData sheetId="2" refreshError="1"/>
      <sheetData sheetId="3" refreshError="1">
        <row r="1">
          <cell r="E1">
            <v>1</v>
          </cell>
          <cell r="F1">
            <v>2</v>
          </cell>
          <cell r="G1">
            <v>3</v>
          </cell>
          <cell r="H1">
            <v>4</v>
          </cell>
          <cell r="I1">
            <v>5</v>
          </cell>
          <cell r="L1">
            <v>6</v>
          </cell>
          <cell r="M1">
            <v>7</v>
          </cell>
          <cell r="O1">
            <v>8</v>
          </cell>
          <cell r="P1">
            <v>9</v>
          </cell>
          <cell r="Q1">
            <v>10</v>
          </cell>
          <cell r="R1">
            <v>11</v>
          </cell>
          <cell r="S1">
            <v>12</v>
          </cell>
          <cell r="T1">
            <v>13</v>
          </cell>
          <cell r="U1">
            <v>14</v>
          </cell>
          <cell r="V1">
            <v>15</v>
          </cell>
          <cell r="W1">
            <v>16</v>
          </cell>
        </row>
        <row r="3">
          <cell r="M3" t="str">
            <v>Catalogue Mar/Apr-16</v>
          </cell>
          <cell r="P3">
            <v>0.25800000000000001</v>
          </cell>
          <cell r="U3">
            <v>11</v>
          </cell>
        </row>
        <row r="4">
          <cell r="E4" t="str">
            <v>Alpha Ref. numbers</v>
          </cell>
          <cell r="F4" t="str">
            <v>Manufacturer Part Number</v>
          </cell>
          <cell r="G4" t="str">
            <v>Product Description</v>
          </cell>
          <cell r="H4" t="str">
            <v>Total</v>
          </cell>
          <cell r="I4" t="str">
            <v>Our catalogue inc. GST</v>
          </cell>
          <cell r="M4" t="str">
            <v>AHP Inc. GST</v>
          </cell>
          <cell r="O4" t="str">
            <v>Alpha Inc. GST</v>
          </cell>
          <cell r="P4" t="str">
            <v>Shipping</v>
          </cell>
          <cell r="Q4" t="str">
            <v>Total Alpha Inc. GST</v>
          </cell>
          <cell r="R4" t="str">
            <v>Total Alpha exc. GST</v>
          </cell>
          <cell r="S4" t="str">
            <v>Washroom Accessories inc. GST</v>
          </cell>
          <cell r="T4" t="str">
            <v>Staples  inc. GST</v>
          </cell>
          <cell r="U4" t="str">
            <v>Staples  inc. GST + Shipping</v>
          </cell>
          <cell r="V4" t="str">
            <v>Mc Farlane exc. GST</v>
          </cell>
          <cell r="W4" t="str">
            <v>Mc Farlane inc. GST</v>
          </cell>
        </row>
        <row r="5">
          <cell r="E5" t="str">
            <v>KC4735C</v>
          </cell>
          <cell r="F5">
            <v>4735</v>
          </cell>
          <cell r="G5" t="str">
            <v xml:space="preserve">KLEENEX® Toilet Tissue, 2 ply, white,  400 sheets, </v>
          </cell>
          <cell r="H5">
            <v>3000</v>
          </cell>
          <cell r="I5">
            <v>109.9</v>
          </cell>
          <cell r="M5">
            <v>68.56</v>
          </cell>
          <cell r="O5">
            <v>88.148571428571429</v>
          </cell>
          <cell r="P5">
            <v>22.742331428571429</v>
          </cell>
          <cell r="Q5">
            <v>110.89090285714286</v>
          </cell>
          <cell r="R5">
            <v>100.80991168831169</v>
          </cell>
          <cell r="S5">
            <v>92</v>
          </cell>
          <cell r="T5">
            <v>109</v>
          </cell>
          <cell r="U5">
            <v>120</v>
          </cell>
          <cell r="V5">
            <v>69</v>
          </cell>
          <cell r="W5">
            <v>75.900000000000006</v>
          </cell>
        </row>
        <row r="6">
          <cell r="E6" t="str">
            <v>KC5741C</v>
          </cell>
          <cell r="F6">
            <v>5741</v>
          </cell>
          <cell r="G6" t="str">
            <v>SCOTT* Toilet Tissue, 2 Ply, Standard, White, 10 x 11 cm,  Core 4cm, Perforated, 400 Sheets/ Roll x 48 (Carton)</v>
          </cell>
          <cell r="H6">
            <v>3356</v>
          </cell>
          <cell r="I6">
            <v>78.900000000000006</v>
          </cell>
          <cell r="M6">
            <v>48.9</v>
          </cell>
          <cell r="O6">
            <v>62.871428571428574</v>
          </cell>
          <cell r="P6">
            <v>16.220828571428573</v>
          </cell>
          <cell r="Q6">
            <v>79.09225714285715</v>
          </cell>
          <cell r="R6">
            <v>71.902051948051948</v>
          </cell>
          <cell r="S6">
            <v>66.44</v>
          </cell>
          <cell r="T6">
            <v>82.99</v>
          </cell>
          <cell r="U6">
            <v>93.99</v>
          </cell>
          <cell r="V6">
            <v>49.95</v>
          </cell>
          <cell r="W6">
            <v>54.945000000000007</v>
          </cell>
        </row>
        <row r="7">
          <cell r="E7" t="str">
            <v>KC44199C</v>
          </cell>
          <cell r="F7">
            <v>4419</v>
          </cell>
          <cell r="G7" t="str">
            <v>SCOTT* Roll Hand Towel, White, 1Ply, Non Perforated, 18cm X 100m - 8 Rolls/ Carton</v>
          </cell>
          <cell r="H7">
            <v>2805</v>
          </cell>
          <cell r="I7">
            <v>71.5</v>
          </cell>
          <cell r="M7">
            <v>44.2</v>
          </cell>
          <cell r="O7">
            <v>56.828571428571436</v>
          </cell>
          <cell r="P7">
            <v>14.661771428571431</v>
          </cell>
          <cell r="Q7">
            <v>71.490342857142863</v>
          </cell>
          <cell r="R7">
            <v>64.991220779220782</v>
          </cell>
          <cell r="S7">
            <v>50</v>
          </cell>
          <cell r="U7">
            <v>11</v>
          </cell>
          <cell r="W7">
            <v>0</v>
          </cell>
        </row>
        <row r="8">
          <cell r="E8" t="str">
            <v>KC4457C</v>
          </cell>
          <cell r="F8">
            <v>4457</v>
          </cell>
          <cell r="G8" t="str">
            <v xml:space="preserve">SCOTT*  Optimum Towel, white, 150 towels per pack, </v>
          </cell>
          <cell r="H8">
            <v>61477</v>
          </cell>
          <cell r="I8">
            <v>109.9</v>
          </cell>
          <cell r="M8">
            <v>67.5</v>
          </cell>
          <cell r="O8">
            <v>86.785714285714292</v>
          </cell>
          <cell r="P8">
            <v>22.390714285714289</v>
          </cell>
          <cell r="Q8">
            <v>109.17642857142857</v>
          </cell>
          <cell r="R8">
            <v>99.251298701298694</v>
          </cell>
          <cell r="S8">
            <v>93.29</v>
          </cell>
          <cell r="T8">
            <v>95.99</v>
          </cell>
          <cell r="U8">
            <v>106.99</v>
          </cell>
          <cell r="V8">
            <v>79</v>
          </cell>
          <cell r="W8">
            <v>86.9</v>
          </cell>
        </row>
        <row r="9">
          <cell r="E9" t="str">
            <v>KC4456C</v>
          </cell>
          <cell r="F9">
            <v>4456</v>
          </cell>
          <cell r="G9" t="str">
            <v>PAPER H-TWL KLEENEX 4456 OPTIMUM XL 30.5X24CM CT/20 (120 SHEETS/PACK)</v>
          </cell>
          <cell r="H9">
            <v>5219</v>
          </cell>
          <cell r="I9">
            <v>119.9</v>
          </cell>
          <cell r="M9">
            <v>75</v>
          </cell>
          <cell r="O9">
            <v>96.428571428571431</v>
          </cell>
          <cell r="P9">
            <v>24.87857142857143</v>
          </cell>
          <cell r="Q9">
            <v>121.30714285714286</v>
          </cell>
          <cell r="R9">
            <v>110.27922077922078</v>
          </cell>
          <cell r="S9">
            <v>79.900000000000006</v>
          </cell>
          <cell r="T9">
            <v>109</v>
          </cell>
          <cell r="U9">
            <v>120</v>
          </cell>
          <cell r="V9">
            <v>89</v>
          </cell>
          <cell r="W9">
            <v>97.9</v>
          </cell>
        </row>
        <row r="10">
          <cell r="E10" t="str">
            <v>KC4720C</v>
          </cell>
          <cell r="F10" t="str">
            <v>4720</v>
          </cell>
          <cell r="G10" t="str">
            <v>KLEENEX® Facial Tissue 100, 2ply white tissues per pack with 10 blue 'signal sheets' sheets 19 x 21cm, 100 sheets</v>
          </cell>
          <cell r="H10">
            <v>13468</v>
          </cell>
          <cell r="I10">
            <v>135.9</v>
          </cell>
          <cell r="M10">
            <v>83.9</v>
          </cell>
          <cell r="O10">
            <v>107.87142857142858</v>
          </cell>
          <cell r="P10">
            <v>27.830828571428576</v>
          </cell>
          <cell r="Q10">
            <v>135.70225714285715</v>
          </cell>
          <cell r="R10">
            <v>123.3656883116883</v>
          </cell>
          <cell r="S10">
            <v>123.99</v>
          </cell>
          <cell r="T10">
            <v>149</v>
          </cell>
          <cell r="U10">
            <v>160</v>
          </cell>
          <cell r="V10">
            <v>79.95</v>
          </cell>
          <cell r="W10">
            <v>87.945000000000007</v>
          </cell>
        </row>
        <row r="12">
          <cell r="P12">
            <v>0.15</v>
          </cell>
        </row>
        <row r="13">
          <cell r="L13" t="str">
            <v>Ego Exc. GST</v>
          </cell>
          <cell r="M13" t="str">
            <v>Ego inc. GST</v>
          </cell>
        </row>
        <row r="14">
          <cell r="E14" t="str">
            <v>AQIUM375</v>
          </cell>
          <cell r="F14" t="str">
            <v>Aqium375</v>
          </cell>
          <cell r="H14">
            <v>5000</v>
          </cell>
          <cell r="L14">
            <v>3.89</v>
          </cell>
          <cell r="M14">
            <v>4.2790000000000008</v>
          </cell>
          <cell r="O14">
            <v>5.5015714285714301</v>
          </cell>
          <cell r="P14">
            <v>0.82523571428571452</v>
          </cell>
          <cell r="Q14">
            <v>6.3268071428571444</v>
          </cell>
          <cell r="R14">
            <v>5.7516428571428584</v>
          </cell>
        </row>
        <row r="15">
          <cell r="E15" t="str">
            <v>AQIUM1</v>
          </cell>
          <cell r="F15" t="str">
            <v>Aqium1</v>
          </cell>
          <cell r="H15">
            <v>5000</v>
          </cell>
          <cell r="L15">
            <v>8.69</v>
          </cell>
          <cell r="M15">
            <v>9.5590000000000011</v>
          </cell>
          <cell r="O15">
            <v>12.290142857142859</v>
          </cell>
          <cell r="P15">
            <v>1.8435214285714288</v>
          </cell>
          <cell r="Q15">
            <v>14.133664285714287</v>
          </cell>
          <cell r="R15">
            <v>12.848785714285714</v>
          </cell>
        </row>
        <row r="19">
          <cell r="L19" t="str">
            <v>Ego Exc. GST</v>
          </cell>
          <cell r="M19" t="str">
            <v>Ego inc. GST</v>
          </cell>
          <cell r="S19" t="str">
            <v>SIMULATION BAFO 07/6/2016</v>
          </cell>
        </row>
        <row r="20">
          <cell r="E20" t="str">
            <v>AQIUM375</v>
          </cell>
          <cell r="F20" t="str">
            <v>Aqium375</v>
          </cell>
          <cell r="H20">
            <v>5000</v>
          </cell>
          <cell r="L20">
            <v>3.89</v>
          </cell>
          <cell r="M20">
            <v>4.2790000000000008</v>
          </cell>
          <cell r="O20">
            <v>5.5015714285714301</v>
          </cell>
          <cell r="P20">
            <v>0.82523571428571452</v>
          </cell>
          <cell r="Q20">
            <v>6.3268071428571444</v>
          </cell>
          <cell r="R20">
            <v>5.7516428571428584</v>
          </cell>
        </row>
        <row r="21">
          <cell r="E21" t="str">
            <v>AQIUM1</v>
          </cell>
          <cell r="F21" t="str">
            <v>Aqium1</v>
          </cell>
          <cell r="H21">
            <v>12000</v>
          </cell>
          <cell r="L21">
            <v>8.69</v>
          </cell>
          <cell r="M21">
            <v>9.5590000000000011</v>
          </cell>
          <cell r="O21">
            <v>12.290142857142859</v>
          </cell>
          <cell r="P21">
            <v>1.8435214285714288</v>
          </cell>
          <cell r="Q21">
            <v>14.133664285714287</v>
          </cell>
          <cell r="R21">
            <v>12.848785714285714</v>
          </cell>
        </row>
        <row r="29">
          <cell r="P29">
            <v>0.15</v>
          </cell>
        </row>
        <row r="30">
          <cell r="H30" t="str">
            <v>Eaches</v>
          </cell>
          <cell r="I30" t="str">
            <v>Eaches per Pack</v>
          </cell>
          <cell r="J30" t="str">
            <v>packs per Carton</v>
          </cell>
          <cell r="K30" t="str">
            <v>Number of cartons</v>
          </cell>
          <cell r="L30" t="str">
            <v>Haylard per carton Exc. GST FIS</v>
          </cell>
          <cell r="M30" t="str">
            <v>Haylard Inc. GST FIS</v>
          </cell>
          <cell r="N30" t="str">
            <v>Total Purchase from Haylard</v>
          </cell>
          <cell r="P30" t="str">
            <v>Shipping</v>
          </cell>
          <cell r="Q30" t="str">
            <v>Total Alpha Inc. GST</v>
          </cell>
          <cell r="R30" t="str">
            <v>Total Alpha exc. GST</v>
          </cell>
          <cell r="S30" t="str">
            <v>Washroom Accessories inc. GST</v>
          </cell>
          <cell r="T30" t="str">
            <v>Staples  inc. GST</v>
          </cell>
          <cell r="U30" t="str">
            <v>Staples  inc. GST + Shipping</v>
          </cell>
          <cell r="V30" t="str">
            <v>Bright Sky exc. GST</v>
          </cell>
          <cell r="W30" t="str">
            <v>Bright Sky inc. GST</v>
          </cell>
        </row>
        <row r="31">
          <cell r="E31" t="str">
            <v>KC6835-CT-C</v>
          </cell>
          <cell r="G31" t="str">
            <v>Isowipes Canister</v>
          </cell>
          <cell r="H31">
            <v>4800000</v>
          </cell>
          <cell r="I31">
            <v>75</v>
          </cell>
          <cell r="J31">
            <v>12</v>
          </cell>
          <cell r="K31">
            <v>5333.333333333333</v>
          </cell>
          <cell r="L31">
            <v>37.5</v>
          </cell>
          <cell r="M31">
            <v>41.25</v>
          </cell>
          <cell r="N31">
            <v>220000</v>
          </cell>
          <cell r="O31">
            <v>53.035714285714292</v>
          </cell>
          <cell r="P31">
            <v>7.9553571428571432</v>
          </cell>
          <cell r="Q31">
            <v>60.991071428571438</v>
          </cell>
          <cell r="R31">
            <v>55.446428571428577</v>
          </cell>
        </row>
        <row r="32">
          <cell r="E32" t="str">
            <v>KC6836-RF-C</v>
          </cell>
          <cell r="G32" t="str">
            <v>Isowipes Refill</v>
          </cell>
          <cell r="H32">
            <v>20000</v>
          </cell>
          <cell r="I32">
            <v>75</v>
          </cell>
          <cell r="J32">
            <v>12</v>
          </cell>
          <cell r="K32">
            <v>22.222222222222225</v>
          </cell>
          <cell r="L32">
            <v>30.5</v>
          </cell>
          <cell r="M32">
            <v>33.550000000000004</v>
          </cell>
          <cell r="N32">
            <v>745.55555555555577</v>
          </cell>
          <cell r="O32">
            <v>43.135714285714293</v>
          </cell>
          <cell r="P32">
            <v>6.4703571428571438</v>
          </cell>
          <cell r="Q32">
            <v>49.60607142857144</v>
          </cell>
          <cell r="R32">
            <v>45.096428571428575</v>
          </cell>
        </row>
        <row r="33">
          <cell r="E33" t="str">
            <v>KC4989</v>
          </cell>
          <cell r="G33" t="str">
            <v>Isowipes bracket</v>
          </cell>
          <cell r="H33">
            <v>200</v>
          </cell>
          <cell r="L33">
            <v>24.95</v>
          </cell>
          <cell r="M33">
            <v>27.445</v>
          </cell>
          <cell r="N33">
            <v>0</v>
          </cell>
          <cell r="O33">
            <v>35.286428571428573</v>
          </cell>
          <cell r="P33">
            <v>5.2929642857142856</v>
          </cell>
          <cell r="Q33">
            <v>40.579392857142857</v>
          </cell>
          <cell r="R33">
            <v>36.890357142857141</v>
          </cell>
        </row>
        <row r="34">
          <cell r="E34" t="str">
            <v>KC8835C</v>
          </cell>
          <cell r="G34" t="str">
            <v>KC Hand Wipes</v>
          </cell>
          <cell r="H34">
            <v>10000</v>
          </cell>
          <cell r="I34">
            <v>15</v>
          </cell>
          <cell r="J34">
            <v>40</v>
          </cell>
          <cell r="K34">
            <v>16.666666666666664</v>
          </cell>
          <cell r="L34">
            <v>26</v>
          </cell>
          <cell r="M34">
            <v>28.6</v>
          </cell>
          <cell r="N34">
            <v>476.66666666666663</v>
          </cell>
          <cell r="O34">
            <v>36.771428571428579</v>
          </cell>
          <cell r="P34">
            <v>5.5157142857142869</v>
          </cell>
          <cell r="Q34">
            <v>42.287142857142868</v>
          </cell>
          <cell r="R34">
            <v>38.44285714285715</v>
          </cell>
          <cell r="S34">
            <v>175</v>
          </cell>
          <cell r="T34">
            <v>106</v>
          </cell>
          <cell r="U34">
            <v>117</v>
          </cell>
          <cell r="V34">
            <v>86</v>
          </cell>
        </row>
        <row r="39">
          <cell r="S39" t="str">
            <v>SIMULATION BAFO 07/6/2016</v>
          </cell>
        </row>
        <row r="40">
          <cell r="H40" t="str">
            <v>Eaches</v>
          </cell>
          <cell r="I40" t="str">
            <v>Eaches per Pack</v>
          </cell>
          <cell r="J40" t="str">
            <v>packs per Carton</v>
          </cell>
          <cell r="K40" t="str">
            <v>Number of cartons</v>
          </cell>
          <cell r="L40" t="str">
            <v>Haylard per carton Exc. GST FIS</v>
          </cell>
          <cell r="M40" t="str">
            <v>Haylard Inc. GST FIS</v>
          </cell>
          <cell r="N40" t="str">
            <v>Total Purchase from Haylard</v>
          </cell>
          <cell r="P40" t="str">
            <v>Shipping</v>
          </cell>
          <cell r="Q40" t="str">
            <v>Total Alpha Inc. GST</v>
          </cell>
          <cell r="R40" t="str">
            <v>Total Alpha exc. GST</v>
          </cell>
          <cell r="S40" t="str">
            <v>Washroom Accessories inc. GST</v>
          </cell>
          <cell r="T40" t="str">
            <v>Staples  inc. GST</v>
          </cell>
          <cell r="U40" t="str">
            <v>Staples  inc. GST + Shipping</v>
          </cell>
          <cell r="V40" t="str">
            <v>Bright Sky exc. GST</v>
          </cell>
          <cell r="W40" t="str">
            <v>Bright Sky inc. GST</v>
          </cell>
        </row>
        <row r="41">
          <cell r="E41" t="str">
            <v>KC6835-CT-C</v>
          </cell>
          <cell r="G41" t="str">
            <v>Isowipes Canister</v>
          </cell>
          <cell r="H41">
            <v>4800000</v>
          </cell>
          <cell r="I41">
            <v>75</v>
          </cell>
          <cell r="J41">
            <v>12</v>
          </cell>
          <cell r="K41">
            <v>5333.333333333333</v>
          </cell>
          <cell r="L41">
            <v>37.5</v>
          </cell>
          <cell r="M41">
            <v>41.25</v>
          </cell>
          <cell r="N41">
            <v>220000</v>
          </cell>
          <cell r="O41">
            <v>53.035714285714292</v>
          </cell>
          <cell r="P41">
            <v>7.9553571428571432</v>
          </cell>
          <cell r="Q41">
            <v>60.991071428571438</v>
          </cell>
          <cell r="R41">
            <v>55.446428571428577</v>
          </cell>
        </row>
        <row r="42">
          <cell r="E42" t="str">
            <v>KC6836-RF-C</v>
          </cell>
          <cell r="G42" t="str">
            <v>Isowipes Refill</v>
          </cell>
          <cell r="H42">
            <v>20000</v>
          </cell>
          <cell r="I42">
            <v>75</v>
          </cell>
          <cell r="J42">
            <v>12</v>
          </cell>
          <cell r="K42">
            <v>22.222222222222225</v>
          </cell>
          <cell r="L42">
            <v>30.5</v>
          </cell>
          <cell r="M42">
            <v>33.550000000000004</v>
          </cell>
          <cell r="N42">
            <v>745.55555555555577</v>
          </cell>
          <cell r="O42">
            <v>43.135714285714293</v>
          </cell>
          <cell r="P42">
            <v>6.4703571428571438</v>
          </cell>
          <cell r="Q42">
            <v>49.60607142857144</v>
          </cell>
          <cell r="R42">
            <v>45.096428571428575</v>
          </cell>
        </row>
        <row r="43">
          <cell r="E43" t="str">
            <v>KC4989</v>
          </cell>
          <cell r="G43" t="str">
            <v>Isowipes bracket</v>
          </cell>
          <cell r="H43">
            <v>200</v>
          </cell>
          <cell r="L43">
            <v>24.95</v>
          </cell>
          <cell r="M43">
            <v>27.445</v>
          </cell>
          <cell r="N43">
            <v>0</v>
          </cell>
          <cell r="O43">
            <v>35.286428571428573</v>
          </cell>
          <cell r="P43">
            <v>5.2929642857142856</v>
          </cell>
          <cell r="Q43">
            <v>40.579392857142857</v>
          </cell>
          <cell r="R43">
            <v>36.890357142857141</v>
          </cell>
        </row>
        <row r="44">
          <cell r="E44" t="str">
            <v>KC8835C</v>
          </cell>
          <cell r="G44" t="str">
            <v>KC Hand Wipes</v>
          </cell>
          <cell r="H44">
            <v>10000</v>
          </cell>
          <cell r="I44">
            <v>15</v>
          </cell>
          <cell r="J44">
            <v>40</v>
          </cell>
          <cell r="K44">
            <v>16.666666666666664</v>
          </cell>
          <cell r="L44">
            <v>26</v>
          </cell>
          <cell r="M44">
            <v>28.6</v>
          </cell>
          <cell r="N44">
            <v>476.66666666666663</v>
          </cell>
          <cell r="O44">
            <v>36.771428571428579</v>
          </cell>
          <cell r="P44">
            <v>5.5157142857142869</v>
          </cell>
          <cell r="Q44">
            <v>42.287142857142868</v>
          </cell>
          <cell r="R44">
            <v>38.44285714285715</v>
          </cell>
          <cell r="S44">
            <v>175</v>
          </cell>
          <cell r="T44">
            <v>106</v>
          </cell>
          <cell r="U44">
            <v>117</v>
          </cell>
          <cell r="V44">
            <v>86</v>
          </cell>
        </row>
        <row r="46">
          <cell r="N46">
            <v>221222.22222222222</v>
          </cell>
        </row>
        <row r="49">
          <cell r="S49" t="str">
            <v>SIMULATION BAFO 07/6/2016</v>
          </cell>
        </row>
        <row r="50">
          <cell r="H50" t="str">
            <v>Eaches</v>
          </cell>
          <cell r="I50" t="str">
            <v>Eaches per Pack</v>
          </cell>
          <cell r="J50" t="str">
            <v>packs per Carton</v>
          </cell>
          <cell r="K50" t="str">
            <v>Number of cartons</v>
          </cell>
          <cell r="L50" t="str">
            <v>Haylard per carton Exc. GST FIS</v>
          </cell>
          <cell r="M50" t="str">
            <v>Haylard Inc. GST FIS</v>
          </cell>
          <cell r="N50" t="str">
            <v>Total Purchase from Haylard</v>
          </cell>
          <cell r="P50" t="str">
            <v>Shipping</v>
          </cell>
          <cell r="Q50" t="str">
            <v>Total Alpha Inc. GST</v>
          </cell>
          <cell r="R50" t="str">
            <v>Total Alpha exc. GST</v>
          </cell>
          <cell r="S50" t="str">
            <v>Washroom Accessories inc. GST</v>
          </cell>
          <cell r="T50" t="str">
            <v>Staples  inc. GST</v>
          </cell>
          <cell r="U50" t="str">
            <v>Staples  inc. GST + Shipping</v>
          </cell>
          <cell r="V50" t="str">
            <v>Bright Sky exc. GST</v>
          </cell>
          <cell r="W50" t="str">
            <v>Bright Sky inc. GST</v>
          </cell>
        </row>
        <row r="51">
          <cell r="E51" t="str">
            <v>KC6835-CT-C</v>
          </cell>
          <cell r="G51" t="str">
            <v>Isowipes Canister</v>
          </cell>
          <cell r="H51">
            <v>7200000</v>
          </cell>
          <cell r="I51">
            <v>75</v>
          </cell>
          <cell r="J51">
            <v>12</v>
          </cell>
          <cell r="K51">
            <v>8000</v>
          </cell>
          <cell r="L51">
            <v>37.5</v>
          </cell>
          <cell r="M51">
            <v>41.25</v>
          </cell>
          <cell r="N51">
            <v>330000</v>
          </cell>
          <cell r="O51">
            <v>53.035714285714292</v>
          </cell>
          <cell r="P51">
            <v>7.9553571428571432</v>
          </cell>
          <cell r="Q51">
            <v>60.991071428571438</v>
          </cell>
          <cell r="R51">
            <v>55.446428571428577</v>
          </cell>
        </row>
        <row r="52">
          <cell r="E52" t="str">
            <v>KC6836-RF-C</v>
          </cell>
          <cell r="G52" t="str">
            <v>Isowipes Refill</v>
          </cell>
          <cell r="H52">
            <v>20000</v>
          </cell>
          <cell r="I52">
            <v>75</v>
          </cell>
          <cell r="J52">
            <v>12</v>
          </cell>
          <cell r="K52">
            <v>22.222222222222225</v>
          </cell>
          <cell r="L52">
            <v>30.5</v>
          </cell>
          <cell r="M52">
            <v>33.550000000000004</v>
          </cell>
          <cell r="N52">
            <v>745.55555555555577</v>
          </cell>
          <cell r="O52">
            <v>43.135714285714293</v>
          </cell>
          <cell r="P52">
            <v>6.4703571428571438</v>
          </cell>
          <cell r="Q52">
            <v>49.60607142857144</v>
          </cell>
          <cell r="R52">
            <v>45.096428571428575</v>
          </cell>
        </row>
        <row r="53">
          <cell r="E53" t="str">
            <v>KC4989</v>
          </cell>
          <cell r="G53" t="str">
            <v>Isowipes bracket</v>
          </cell>
          <cell r="H53">
            <v>200</v>
          </cell>
          <cell r="L53">
            <v>24.95</v>
          </cell>
          <cell r="M53">
            <v>27.445</v>
          </cell>
          <cell r="N53">
            <v>0</v>
          </cell>
          <cell r="O53">
            <v>35.286428571428573</v>
          </cell>
          <cell r="P53">
            <v>5.2929642857142856</v>
          </cell>
          <cell r="Q53">
            <v>40.579392857142857</v>
          </cell>
          <cell r="R53">
            <v>36.890357142857141</v>
          </cell>
        </row>
        <row r="54">
          <cell r="E54" t="str">
            <v>KC8835C</v>
          </cell>
          <cell r="G54" t="str">
            <v>KC Hand Wipes</v>
          </cell>
          <cell r="H54">
            <v>10000</v>
          </cell>
          <cell r="I54">
            <v>15</v>
          </cell>
          <cell r="J54">
            <v>40</v>
          </cell>
          <cell r="K54">
            <v>16.666666666666664</v>
          </cell>
          <cell r="L54">
            <v>26</v>
          </cell>
          <cell r="M54">
            <v>28.6</v>
          </cell>
          <cell r="N54">
            <v>476.66666666666663</v>
          </cell>
          <cell r="O54">
            <v>36.771428571428579</v>
          </cell>
          <cell r="P54">
            <v>5.5157142857142869</v>
          </cell>
          <cell r="Q54">
            <v>42.287142857142868</v>
          </cell>
          <cell r="R54">
            <v>38.44285714285715</v>
          </cell>
          <cell r="S54">
            <v>175</v>
          </cell>
          <cell r="T54">
            <v>106</v>
          </cell>
          <cell r="U54">
            <v>117</v>
          </cell>
          <cell r="V54">
            <v>86</v>
          </cell>
        </row>
        <row r="56">
          <cell r="N56">
            <v>331222.22222222225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table"/>
      <sheetName val="analysis"/>
      <sheetName val="questions"/>
      <sheetName val="instructions"/>
      <sheetName val="CH2"/>
      <sheetName val="Mediflex"/>
      <sheetName val="Haylard products"/>
      <sheetName val="nitrile gloves"/>
    </sheetNames>
    <sheetDataSet>
      <sheetData sheetId="0"/>
      <sheetData sheetId="1">
        <row r="1">
          <cell r="N1" t="str">
            <v>Ref. #</v>
          </cell>
          <cell r="Q1" t="str">
            <v>Size</v>
          </cell>
          <cell r="R1" t="str">
            <v>Units/ Pk</v>
          </cell>
        </row>
        <row r="2">
          <cell r="X2">
            <v>0.25900000000000001</v>
          </cell>
        </row>
        <row r="3">
          <cell r="B3" t="str">
            <v>Product Code/SKU</v>
          </cell>
          <cell r="C3" t="str">
            <v>New Product Code/SKU - GS1/ NPC</v>
          </cell>
          <cell r="D3" t="str">
            <v>GTIN</v>
          </cell>
          <cell r="E3" t="str">
            <v>Product UPC/EAN</v>
          </cell>
          <cell r="F3" t="str">
            <v>Item Type</v>
          </cell>
          <cell r="G3" t="str">
            <v>Product</v>
          </cell>
          <cell r="M3" t="str">
            <v>Units per Pack</v>
          </cell>
          <cell r="N3" t="str">
            <v>Specifications</v>
          </cell>
          <cell r="S3" t="str">
            <v>Price Inc. GST</v>
          </cell>
          <cell r="T3" t="str">
            <v>Preco Atacado AHP/ Mediflex
inc. GST</v>
          </cell>
          <cell r="U3" t="str">
            <v>Preco Atacado Alpha inc. GST</v>
          </cell>
          <cell r="V3" t="str">
            <v>Preco Atacado Alpha adjusted</v>
          </cell>
          <cell r="W3" t="str">
            <v>Check</v>
          </cell>
          <cell r="X3" t="str">
            <v>Shipping Inc. GST</v>
          </cell>
          <cell r="Y3" t="str">
            <v>Handling Inc. GST</v>
          </cell>
          <cell r="Z3" t="str">
            <v>Total Cost Inc. GST</v>
          </cell>
          <cell r="AA3" t="str">
            <v>Total Cost Exc. GST</v>
          </cell>
          <cell r="AB3" t="str">
            <v>Adjusted Price Exc. GST</v>
          </cell>
        </row>
        <row r="4">
          <cell r="B4" t="str">
            <v>KCMK48247P</v>
          </cell>
          <cell r="E4">
            <v>48247</v>
          </cell>
          <cell r="F4" t="str">
            <v>Product</v>
          </cell>
          <cell r="G4" t="str">
            <v>Kimberly Clark Fluidshield Fog-Free with Wraparound Splashguard Mask</v>
          </cell>
          <cell r="M4">
            <v>25</v>
          </cell>
          <cell r="N4" t="str">
            <v>Ref. 48247</v>
          </cell>
          <cell r="S4">
            <v>54.99</v>
          </cell>
          <cell r="W4" t="str">
            <v>ok</v>
          </cell>
          <cell r="X4">
            <v>14.242410000000001</v>
          </cell>
          <cell r="Z4">
            <v>69.232410000000002</v>
          </cell>
          <cell r="AA4">
            <v>62.938554545454544</v>
          </cell>
          <cell r="AB4">
            <v>62.9</v>
          </cell>
        </row>
        <row r="5">
          <cell r="B5" t="str">
            <v>KCMK49214P</v>
          </cell>
          <cell r="C5" t="str">
            <v>KCMK49214P</v>
          </cell>
          <cell r="E5">
            <v>49214</v>
          </cell>
          <cell r="F5" t="str">
            <v>Product</v>
          </cell>
          <cell r="G5" t="str">
            <v>Kimberly Clark Fog-Free Surgical Mask with Ties, Blue - 50 Units/ Pack</v>
          </cell>
          <cell r="M5">
            <v>50</v>
          </cell>
          <cell r="N5" t="str">
            <v>Ref. 49214</v>
          </cell>
          <cell r="S5">
            <v>29.95</v>
          </cell>
          <cell r="W5" t="str">
            <v>ok</v>
          </cell>
          <cell r="X5">
            <v>7.7570500000000004</v>
          </cell>
          <cell r="Z5">
            <v>37.707050000000002</v>
          </cell>
          <cell r="AA5">
            <v>34.279136363636361</v>
          </cell>
          <cell r="AB5">
            <v>34.1</v>
          </cell>
        </row>
        <row r="6">
          <cell r="B6" t="str">
            <v>KCMK6000P</v>
          </cell>
          <cell r="C6" t="str">
            <v>KCMK6000P</v>
          </cell>
          <cell r="E6">
            <v>6000</v>
          </cell>
          <cell r="F6" t="str">
            <v>Product</v>
          </cell>
          <cell r="G6" t="str">
            <v>Kimberly Clark Surgical Mask with Ties</v>
          </cell>
          <cell r="M6">
            <v>50</v>
          </cell>
          <cell r="N6" t="str">
            <v>Ref. 6000</v>
          </cell>
          <cell r="S6">
            <v>13.79</v>
          </cell>
          <cell r="W6" t="str">
            <v>ok</v>
          </cell>
          <cell r="X6">
            <v>3.5716099999999997</v>
          </cell>
          <cell r="Z6">
            <v>17.361609999999999</v>
          </cell>
          <cell r="AA6">
            <v>15.783281818181816</v>
          </cell>
          <cell r="AB6">
            <v>15.75</v>
          </cell>
        </row>
        <row r="7">
          <cell r="B7" t="str">
            <v>KCMK6001P</v>
          </cell>
          <cell r="C7" t="str">
            <v>KCMK6001P</v>
          </cell>
          <cell r="E7">
            <v>6001</v>
          </cell>
          <cell r="F7" t="str">
            <v>Product</v>
          </cell>
          <cell r="G7" t="str">
            <v>Kimberly Clark Procedure Mask With Ear Loops (Check Multi Buy Deals)</v>
          </cell>
          <cell r="M7">
            <v>50</v>
          </cell>
          <cell r="N7" t="str">
            <v>Ref. 6001</v>
          </cell>
          <cell r="S7">
            <v>18.899999999999999</v>
          </cell>
          <cell r="W7" t="str">
            <v>ok</v>
          </cell>
          <cell r="X7">
            <v>4.8950999999999993</v>
          </cell>
          <cell r="Z7">
            <v>23.795099999999998</v>
          </cell>
          <cell r="AA7">
            <v>21.631909090909087</v>
          </cell>
          <cell r="AB7">
            <v>21.5</v>
          </cell>
        </row>
        <row r="8">
          <cell r="E8">
            <v>7000</v>
          </cell>
          <cell r="F8" t="str">
            <v>Product</v>
          </cell>
          <cell r="G8" t="str">
            <v>Kimberly Clark Impervious Gown Ref.7000/7001</v>
          </cell>
          <cell r="N8" t="str">
            <v>Sizes</v>
          </cell>
          <cell r="W8" t="e">
            <v>#N/A</v>
          </cell>
          <cell r="X8">
            <v>0</v>
          </cell>
          <cell r="Z8">
            <v>0</v>
          </cell>
          <cell r="AA8">
            <v>0</v>
          </cell>
        </row>
        <row r="9">
          <cell r="B9" t="str">
            <v>KC7000P</v>
          </cell>
          <cell r="F9" t="str">
            <v xml:space="preserve">  SKU</v>
          </cell>
          <cell r="G9" t="str">
            <v>Kimberly Clark Impervious Gown - 15 Units/ Pack</v>
          </cell>
          <cell r="M9">
            <v>15</v>
          </cell>
          <cell r="N9" t="str">
            <v>Regular</v>
          </cell>
          <cell r="S9">
            <v>34.950000000000003</v>
          </cell>
          <cell r="W9" t="str">
            <v>ok</v>
          </cell>
          <cell r="X9">
            <v>9.0520500000000013</v>
          </cell>
          <cell r="Z9">
            <v>44.002050000000004</v>
          </cell>
          <cell r="AA9">
            <v>40.001863636363638</v>
          </cell>
          <cell r="AB9">
            <v>39.950000000000003</v>
          </cell>
        </row>
        <row r="10">
          <cell r="B10" t="str">
            <v>KC7001P</v>
          </cell>
          <cell r="F10" t="str">
            <v xml:space="preserve">  SKU</v>
          </cell>
          <cell r="G10" t="str">
            <v>Kimberly Clark Impervious Gown - 15 Units/ Pack</v>
          </cell>
          <cell r="M10">
            <v>15</v>
          </cell>
          <cell r="N10" t="str">
            <v>X-Large</v>
          </cell>
          <cell r="S10">
            <v>35.9</v>
          </cell>
          <cell r="W10" t="str">
            <v>ok</v>
          </cell>
          <cell r="X10">
            <v>9.2980999999999998</v>
          </cell>
          <cell r="Z10">
            <v>45.198099999999997</v>
          </cell>
          <cell r="AA10">
            <v>41.089181818181814</v>
          </cell>
          <cell r="AB10">
            <v>40.9</v>
          </cell>
        </row>
        <row r="11">
          <cell r="E11">
            <v>69979</v>
          </cell>
          <cell r="F11" t="str">
            <v>Product</v>
          </cell>
          <cell r="G11" t="str">
            <v>Kimberly Clark Isolation Gown, 3-Layer Fabric, Elastic Cuff, Large Refs. 69979/ 69981</v>
          </cell>
          <cell r="N11" t="str">
            <v>Colour</v>
          </cell>
          <cell r="W11" t="e">
            <v>#N/A</v>
          </cell>
          <cell r="X11">
            <v>0</v>
          </cell>
          <cell r="Z11">
            <v>0</v>
          </cell>
          <cell r="AA11">
            <v>0</v>
          </cell>
        </row>
        <row r="12">
          <cell r="B12" t="str">
            <v>KC69981C</v>
          </cell>
          <cell r="F12" t="str">
            <v xml:space="preserve">  SKU</v>
          </cell>
          <cell r="G12" t="str">
            <v>Kimberly Clark Isolation Gown, 3-Layer Fabric, Elastic Cuff, Large - 100 Units/ Case</v>
          </cell>
          <cell r="M12">
            <v>100</v>
          </cell>
          <cell r="N12" t="str">
            <v>Blue</v>
          </cell>
          <cell r="S12">
            <v>389.99</v>
          </cell>
          <cell r="W12" t="str">
            <v>ok</v>
          </cell>
          <cell r="X12">
            <v>101.00741000000001</v>
          </cell>
          <cell r="Z12">
            <v>490.99741</v>
          </cell>
          <cell r="AA12">
            <v>446.36128181818179</v>
          </cell>
          <cell r="AB12">
            <v>445.9</v>
          </cell>
        </row>
        <row r="13">
          <cell r="B13" t="str">
            <v>KC69979P</v>
          </cell>
          <cell r="F13" t="str">
            <v xml:space="preserve">  SKU</v>
          </cell>
          <cell r="G13" t="str">
            <v>Kimberly Clark Isolation Gown, 3-Layer Fabric, Elastic Cuff, Large - 10 Units/ Pack</v>
          </cell>
          <cell r="M13">
            <v>10</v>
          </cell>
          <cell r="N13" t="str">
            <v>Yellow</v>
          </cell>
          <cell r="S13">
            <v>46.99</v>
          </cell>
          <cell r="W13" t="str">
            <v>ok</v>
          </cell>
          <cell r="X13">
            <v>12.17041</v>
          </cell>
          <cell r="Z13">
            <v>59.160409999999999</v>
          </cell>
          <cell r="AA13">
            <v>53.7821909090909</v>
          </cell>
          <cell r="AB13">
            <v>53.9</v>
          </cell>
        </row>
        <row r="14">
          <cell r="E14">
            <v>3502</v>
          </cell>
          <cell r="F14" t="str">
            <v>Product</v>
          </cell>
          <cell r="G14" t="str">
            <v>Kimberly Clark Bouffant Cap, Regular 
Refs 3501/ 3502</v>
          </cell>
          <cell r="N14" t="str">
            <v>Colour</v>
          </cell>
          <cell r="W14" t="e">
            <v>#N/A</v>
          </cell>
          <cell r="X14">
            <v>0</v>
          </cell>
          <cell r="Z14">
            <v>0</v>
          </cell>
          <cell r="AA14">
            <v>0</v>
          </cell>
        </row>
        <row r="15">
          <cell r="B15" t="str">
            <v>KC3502P</v>
          </cell>
          <cell r="F15" t="str">
            <v xml:space="preserve">  SKU</v>
          </cell>
          <cell r="G15" t="str">
            <v>Kimberly Clark Bouffant Cap, Regular - 100 Units/ Pack</v>
          </cell>
          <cell r="M15">
            <v>100</v>
          </cell>
          <cell r="N15" t="str">
            <v>White</v>
          </cell>
          <cell r="S15">
            <v>41.35</v>
          </cell>
          <cell r="W15" t="str">
            <v>ok</v>
          </cell>
          <cell r="X15">
            <v>10.70965</v>
          </cell>
          <cell r="Z15">
            <v>52.059650000000005</v>
          </cell>
          <cell r="AA15">
            <v>47.326954545454548</v>
          </cell>
          <cell r="AB15">
            <v>47.35</v>
          </cell>
        </row>
        <row r="16">
          <cell r="B16" t="str">
            <v>KC3501P</v>
          </cell>
          <cell r="F16" t="str">
            <v xml:space="preserve">  SKU</v>
          </cell>
          <cell r="G16" t="str">
            <v>Kimberly Clark Bouffant Cap, Regular - 100 Units/ Pack</v>
          </cell>
          <cell r="M16">
            <v>100</v>
          </cell>
          <cell r="N16" t="str">
            <v>Blue</v>
          </cell>
          <cell r="S16">
            <v>41.35</v>
          </cell>
          <cell r="W16" t="str">
            <v>ok</v>
          </cell>
          <cell r="X16">
            <v>10.70965</v>
          </cell>
          <cell r="Z16">
            <v>52.059650000000005</v>
          </cell>
          <cell r="AA16">
            <v>47.326954545454548</v>
          </cell>
          <cell r="AB16">
            <v>47.35</v>
          </cell>
        </row>
        <row r="17">
          <cell r="B17" t="str">
            <v>KC3603C</v>
          </cell>
          <cell r="C17" t="str">
            <v>KC3603C</v>
          </cell>
          <cell r="E17">
            <v>3603</v>
          </cell>
          <cell r="F17" t="str">
            <v>Product</v>
          </cell>
          <cell r="G17" t="str">
            <v>Non Skid Shoe Cover Kimberly Clark* Basic , Regular</v>
          </cell>
          <cell r="M17">
            <v>300</v>
          </cell>
          <cell r="N17" t="str">
            <v>Ref. 3603</v>
          </cell>
          <cell r="S17">
            <v>99</v>
          </cell>
          <cell r="W17" t="str">
            <v>check</v>
          </cell>
          <cell r="X17">
            <v>25.641000000000002</v>
          </cell>
          <cell r="Z17">
            <v>124.64100000000001</v>
          </cell>
          <cell r="AA17">
            <v>113.31</v>
          </cell>
          <cell r="AB17">
            <v>113.3</v>
          </cell>
        </row>
        <row r="18">
          <cell r="B18" t="str">
            <v>KC3604C</v>
          </cell>
          <cell r="C18" t="str">
            <v>KC3604C</v>
          </cell>
          <cell r="E18">
            <v>3604</v>
          </cell>
          <cell r="F18" t="str">
            <v>Product</v>
          </cell>
          <cell r="G18" t="str">
            <v>Non Skid Shoe Cover Kimberly Clark* Basic , X-Large</v>
          </cell>
          <cell r="M18">
            <v>200</v>
          </cell>
          <cell r="N18" t="str">
            <v>Ref. 3604</v>
          </cell>
          <cell r="S18">
            <v>99</v>
          </cell>
          <cell r="W18" t="str">
            <v>check</v>
          </cell>
          <cell r="X18">
            <v>25.641000000000002</v>
          </cell>
          <cell r="Z18">
            <v>124.64100000000001</v>
          </cell>
          <cell r="AA18">
            <v>113.31</v>
          </cell>
          <cell r="AB18">
            <v>112.9</v>
          </cell>
        </row>
        <row r="19">
          <cell r="B19" t="str">
            <v>KC6925C</v>
          </cell>
          <cell r="E19">
            <v>6925</v>
          </cell>
          <cell r="F19" t="str">
            <v>Product</v>
          </cell>
          <cell r="G19" t="str">
            <v>Kimberly Clark Overshoes Kimlon Sof-Shoe Regular - 100 Units/ Pack x 2</v>
          </cell>
          <cell r="M19">
            <v>200</v>
          </cell>
          <cell r="N19" t="str">
            <v>Ref. 6925</v>
          </cell>
          <cell r="S19">
            <v>105.9</v>
          </cell>
          <cell r="W19" t="str">
            <v>ok</v>
          </cell>
          <cell r="X19">
            <v>27.428100000000001</v>
          </cell>
          <cell r="Z19">
            <v>133.32810000000001</v>
          </cell>
          <cell r="AA19">
            <v>121.20736363636364</v>
          </cell>
          <cell r="AB19">
            <v>119.9</v>
          </cell>
        </row>
        <row r="20">
          <cell r="F20" t="str">
            <v>Product</v>
          </cell>
          <cell r="G20" t="str">
            <v>MDT Diamond Burs Barrel - 10 Units/ Pack</v>
          </cell>
          <cell r="N20" t="str">
            <v>Order No</v>
          </cell>
          <cell r="O20" t="str">
            <v>Head Size (mm)</v>
          </cell>
          <cell r="P20" t="str">
            <v>Head Length (mm)</v>
          </cell>
          <cell r="Q20" t="str">
            <v>Shank</v>
          </cell>
          <cell r="R20" t="str">
            <v>Grit</v>
          </cell>
          <cell r="W20" t="e">
            <v>#N/A</v>
          </cell>
          <cell r="X20">
            <v>0</v>
          </cell>
          <cell r="Z20">
            <v>0</v>
          </cell>
          <cell r="AA20">
            <v>0</v>
          </cell>
        </row>
        <row r="21">
          <cell r="B21" t="str">
            <v>DB-BR-811033-C</v>
          </cell>
          <cell r="F21" t="str">
            <v xml:space="preserve">  SKU</v>
          </cell>
          <cell r="G21" t="str">
            <v>MDT Diamond Burs Barrel - 10 Units/ Pack</v>
          </cell>
          <cell r="M21">
            <v>10</v>
          </cell>
          <cell r="N21">
            <v>1</v>
          </cell>
          <cell r="O21">
            <v>3.3</v>
          </cell>
          <cell r="P21">
            <v>5.5</v>
          </cell>
          <cell r="Q21" t="str">
            <v>Regular 19mm</v>
          </cell>
          <cell r="R21" t="str">
            <v>Course</v>
          </cell>
          <cell r="S21">
            <v>36.9</v>
          </cell>
          <cell r="W21" t="str">
            <v>ok</v>
          </cell>
          <cell r="X21">
            <v>9.5571000000000002</v>
          </cell>
          <cell r="Z21">
            <v>46.457099999999997</v>
          </cell>
          <cell r="AA21">
            <v>42.233727272727265</v>
          </cell>
          <cell r="AB21">
            <v>42.2</v>
          </cell>
        </row>
        <row r="22">
          <cell r="B22" t="str">
            <v>DB-BR-811033-F</v>
          </cell>
          <cell r="F22" t="str">
            <v xml:space="preserve">  SKU</v>
          </cell>
          <cell r="G22" t="str">
            <v>MDT Diamond Burs Barrel - 10 Units/ Pack</v>
          </cell>
          <cell r="M22">
            <v>10</v>
          </cell>
          <cell r="N22">
            <v>2</v>
          </cell>
          <cell r="O22">
            <v>3.3</v>
          </cell>
          <cell r="P22">
            <v>5.5</v>
          </cell>
          <cell r="Q22" t="str">
            <v>Regular 19mm</v>
          </cell>
          <cell r="R22" t="str">
            <v>Fine</v>
          </cell>
          <cell r="S22">
            <v>36.9</v>
          </cell>
          <cell r="W22" t="str">
            <v>ok</v>
          </cell>
          <cell r="X22">
            <v>9.5571000000000002</v>
          </cell>
          <cell r="Z22">
            <v>46.457099999999997</v>
          </cell>
          <cell r="AA22">
            <v>42.233727272727265</v>
          </cell>
          <cell r="AB22">
            <v>42.2</v>
          </cell>
        </row>
        <row r="23">
          <cell r="B23" t="str">
            <v>DB-BR-811033-M</v>
          </cell>
          <cell r="F23" t="str">
            <v xml:space="preserve">  SKU</v>
          </cell>
          <cell r="G23" t="str">
            <v>MDT Diamond Burs Barrel - 10 Units/ Pack</v>
          </cell>
          <cell r="M23">
            <v>10</v>
          </cell>
          <cell r="N23">
            <v>3</v>
          </cell>
          <cell r="O23">
            <v>3.3</v>
          </cell>
          <cell r="P23">
            <v>5.5</v>
          </cell>
          <cell r="Q23" t="str">
            <v>Regular 19mm</v>
          </cell>
          <cell r="R23" t="str">
            <v>Medium</v>
          </cell>
          <cell r="S23">
            <v>36.9</v>
          </cell>
          <cell r="W23" t="str">
            <v>ok</v>
          </cell>
          <cell r="X23">
            <v>9.5571000000000002</v>
          </cell>
          <cell r="Z23">
            <v>46.457099999999997</v>
          </cell>
          <cell r="AA23">
            <v>42.233727272727265</v>
          </cell>
          <cell r="AB23">
            <v>42.2</v>
          </cell>
        </row>
        <row r="24">
          <cell r="B24" t="str">
            <v>DB-BR-811033-XC</v>
          </cell>
          <cell r="F24" t="str">
            <v xml:space="preserve">  SKU</v>
          </cell>
          <cell r="G24" t="str">
            <v>MDT Diamond Burs Barrel - 10 Units/ Pack</v>
          </cell>
          <cell r="M24">
            <v>10</v>
          </cell>
          <cell r="N24">
            <v>4</v>
          </cell>
          <cell r="O24">
            <v>3.3</v>
          </cell>
          <cell r="P24">
            <v>5.5</v>
          </cell>
          <cell r="Q24" t="str">
            <v>Regular 19mm</v>
          </cell>
          <cell r="R24" t="str">
            <v>Extra Course</v>
          </cell>
          <cell r="S24">
            <v>36.9</v>
          </cell>
          <cell r="W24" t="str">
            <v>ok</v>
          </cell>
          <cell r="X24">
            <v>9.5571000000000002</v>
          </cell>
          <cell r="Z24">
            <v>46.457099999999997</v>
          </cell>
          <cell r="AA24">
            <v>42.233727272727265</v>
          </cell>
          <cell r="AB24">
            <v>42.2</v>
          </cell>
        </row>
        <row r="25">
          <cell r="B25" t="str">
            <v>DB-BR-811S033-C</v>
          </cell>
          <cell r="F25" t="str">
            <v xml:space="preserve">  SKU</v>
          </cell>
          <cell r="G25" t="str">
            <v>MDT Diamond Burs Barrel - 10 Units/ Pack</v>
          </cell>
          <cell r="M25">
            <v>10</v>
          </cell>
          <cell r="N25">
            <v>5</v>
          </cell>
          <cell r="O25">
            <v>3.3</v>
          </cell>
          <cell r="P25">
            <v>4.5</v>
          </cell>
          <cell r="Q25" t="str">
            <v>Small 16mm</v>
          </cell>
          <cell r="R25" t="str">
            <v>Course</v>
          </cell>
          <cell r="S25">
            <v>36.9</v>
          </cell>
          <cell r="W25" t="str">
            <v>ok</v>
          </cell>
          <cell r="X25">
            <v>9.5571000000000002</v>
          </cell>
          <cell r="Z25">
            <v>46.457099999999997</v>
          </cell>
          <cell r="AA25">
            <v>42.233727272727265</v>
          </cell>
          <cell r="AB25">
            <v>42.2</v>
          </cell>
        </row>
        <row r="26">
          <cell r="B26" t="str">
            <v>DB-BR-811S033-M</v>
          </cell>
          <cell r="F26" t="str">
            <v xml:space="preserve">  SKU</v>
          </cell>
          <cell r="G26" t="str">
            <v>MDT Diamond Burs Barrel - 10 Units/ Pack</v>
          </cell>
          <cell r="M26">
            <v>10</v>
          </cell>
          <cell r="N26">
            <v>6</v>
          </cell>
          <cell r="O26">
            <v>3.3</v>
          </cell>
          <cell r="P26">
            <v>4.5</v>
          </cell>
          <cell r="Q26" t="str">
            <v>Small 16mm</v>
          </cell>
          <cell r="R26" t="str">
            <v>Medium</v>
          </cell>
          <cell r="S26">
            <v>36.9</v>
          </cell>
          <cell r="W26" t="str">
            <v>ok</v>
          </cell>
          <cell r="X26">
            <v>9.5571000000000002</v>
          </cell>
          <cell r="Z26">
            <v>46.457099999999997</v>
          </cell>
          <cell r="AA26">
            <v>42.233727272727265</v>
          </cell>
          <cell r="AB26">
            <v>42.2</v>
          </cell>
        </row>
        <row r="27">
          <cell r="F27" t="str">
            <v>Product</v>
          </cell>
          <cell r="G27" t="str">
            <v>MDT Diamond Burs Depth Marker</v>
          </cell>
          <cell r="N27" t="str">
            <v>Order No</v>
          </cell>
          <cell r="O27" t="str">
            <v>Head Size (mm)</v>
          </cell>
          <cell r="P27" t="str">
            <v>Head Length (mm)</v>
          </cell>
          <cell r="Q27" t="str">
            <v>Shank</v>
          </cell>
          <cell r="R27" t="str">
            <v>Grit</v>
          </cell>
          <cell r="W27" t="e">
            <v>#N/A</v>
          </cell>
          <cell r="X27">
            <v>0</v>
          </cell>
          <cell r="Z27">
            <v>0</v>
          </cell>
          <cell r="AA27">
            <v>0</v>
          </cell>
        </row>
        <row r="28">
          <cell r="B28" t="str">
            <v xml:space="preserve"> DB-DM-834016M</v>
          </cell>
          <cell r="F28" t="str">
            <v xml:space="preserve">  SKU</v>
          </cell>
          <cell r="G28" t="str">
            <v>MDT Diamond Burs Depth Marker - 10 Units/ Pack</v>
          </cell>
          <cell r="M28">
            <v>10</v>
          </cell>
          <cell r="N28">
            <v>1</v>
          </cell>
          <cell r="O28">
            <v>1.6</v>
          </cell>
          <cell r="P28">
            <v>4.5</v>
          </cell>
          <cell r="Q28" t="str">
            <v>Regular 19mm</v>
          </cell>
          <cell r="R28" t="str">
            <v>Medium</v>
          </cell>
          <cell r="S28">
            <v>36.9</v>
          </cell>
          <cell r="W28" t="str">
            <v>ok</v>
          </cell>
          <cell r="X28">
            <v>9.5571000000000002</v>
          </cell>
          <cell r="Z28">
            <v>46.457099999999997</v>
          </cell>
          <cell r="AA28">
            <v>42.233727272727265</v>
          </cell>
          <cell r="AB28">
            <v>42.2</v>
          </cell>
        </row>
        <row r="29">
          <cell r="B29" t="str">
            <v xml:space="preserve"> DB-DM-834021M</v>
          </cell>
          <cell r="F29" t="str">
            <v xml:space="preserve">  SKU</v>
          </cell>
          <cell r="G29" t="str">
            <v>MDT Diamond Burs Depth Marker - 10 Units/ Pack</v>
          </cell>
          <cell r="M29">
            <v>10</v>
          </cell>
          <cell r="N29">
            <v>2</v>
          </cell>
          <cell r="O29">
            <v>2.1</v>
          </cell>
          <cell r="P29">
            <v>4.7</v>
          </cell>
          <cell r="Q29" t="str">
            <v>Regular 19mm</v>
          </cell>
          <cell r="R29" t="str">
            <v>Medium</v>
          </cell>
          <cell r="S29">
            <v>36.9</v>
          </cell>
          <cell r="W29" t="str">
            <v>ok</v>
          </cell>
          <cell r="X29">
            <v>9.5571000000000002</v>
          </cell>
          <cell r="Z29">
            <v>46.457099999999997</v>
          </cell>
          <cell r="AA29">
            <v>42.233727272727265</v>
          </cell>
          <cell r="AB29">
            <v>42.2</v>
          </cell>
        </row>
        <row r="30">
          <cell r="F30" t="str">
            <v>Product</v>
          </cell>
          <cell r="G30" t="str">
            <v>MDT Diamond Burs Egg  - 10 Units/ Pack</v>
          </cell>
          <cell r="N30" t="str">
            <v>Order No</v>
          </cell>
          <cell r="O30" t="str">
            <v>Head Size (mm)</v>
          </cell>
          <cell r="P30" t="str">
            <v>Head Length (mm)</v>
          </cell>
          <cell r="Q30" t="str">
            <v>Shank</v>
          </cell>
          <cell r="R30" t="str">
            <v>Grit</v>
          </cell>
          <cell r="W30" t="e">
            <v>#N/A</v>
          </cell>
          <cell r="X30">
            <v>0</v>
          </cell>
          <cell r="Z30">
            <v>0</v>
          </cell>
          <cell r="AA30">
            <v>0</v>
          </cell>
        </row>
        <row r="31">
          <cell r="B31" t="str">
            <v>DB-EG-379019C</v>
          </cell>
          <cell r="F31" t="str">
            <v xml:space="preserve">  SKU</v>
          </cell>
          <cell r="G31" t="str">
            <v>MDT Diamond Burs Egg  - 10 Units/ Pack</v>
          </cell>
          <cell r="M31">
            <v>10</v>
          </cell>
          <cell r="N31">
            <v>1</v>
          </cell>
          <cell r="O31">
            <v>1.9</v>
          </cell>
          <cell r="P31">
            <v>3.4</v>
          </cell>
          <cell r="Q31" t="str">
            <v>Regular 19mm</v>
          </cell>
          <cell r="R31" t="str">
            <v>Course</v>
          </cell>
          <cell r="S31">
            <v>36.9</v>
          </cell>
          <cell r="W31" t="str">
            <v>ok</v>
          </cell>
          <cell r="X31">
            <v>9.5571000000000002</v>
          </cell>
          <cell r="Z31">
            <v>46.457099999999997</v>
          </cell>
          <cell r="AA31">
            <v>42.233727272727265</v>
          </cell>
          <cell r="AB31">
            <v>42.2</v>
          </cell>
        </row>
        <row r="32">
          <cell r="B32" t="str">
            <v>DB-EG-379019F</v>
          </cell>
          <cell r="F32" t="str">
            <v xml:space="preserve">  SKU</v>
          </cell>
          <cell r="G32" t="str">
            <v>MDT Diamond Burs Egg  - 10 Units/ Pack</v>
          </cell>
          <cell r="M32">
            <v>10</v>
          </cell>
          <cell r="N32">
            <v>2</v>
          </cell>
          <cell r="O32">
            <v>1.9</v>
          </cell>
          <cell r="P32">
            <v>3.4</v>
          </cell>
          <cell r="Q32" t="str">
            <v>Regular 19mm</v>
          </cell>
          <cell r="R32" t="str">
            <v>Fine</v>
          </cell>
          <cell r="S32">
            <v>36.9</v>
          </cell>
          <cell r="W32" t="str">
            <v>ok</v>
          </cell>
          <cell r="X32">
            <v>9.5571000000000002</v>
          </cell>
          <cell r="Z32">
            <v>46.457099999999997</v>
          </cell>
          <cell r="AA32">
            <v>42.233727272727265</v>
          </cell>
          <cell r="AB32">
            <v>42.2</v>
          </cell>
        </row>
        <row r="33">
          <cell r="B33" t="str">
            <v>DB-EG-379019M</v>
          </cell>
          <cell r="F33" t="str">
            <v xml:space="preserve">  SKU</v>
          </cell>
          <cell r="G33" t="str">
            <v>MDT Diamond Burs Egg  - 10 Units/ Pack</v>
          </cell>
          <cell r="M33">
            <v>10</v>
          </cell>
          <cell r="N33">
            <v>3</v>
          </cell>
          <cell r="O33">
            <v>1.9</v>
          </cell>
          <cell r="P33">
            <v>3.4</v>
          </cell>
          <cell r="Q33" t="str">
            <v>Regular 19mm</v>
          </cell>
          <cell r="R33" t="str">
            <v>Medium</v>
          </cell>
          <cell r="S33">
            <v>36.9</v>
          </cell>
          <cell r="W33" t="str">
            <v>ok</v>
          </cell>
          <cell r="X33">
            <v>9.5571000000000002</v>
          </cell>
          <cell r="Z33">
            <v>46.457099999999997</v>
          </cell>
          <cell r="AA33">
            <v>42.233727272727265</v>
          </cell>
          <cell r="AB33">
            <v>42.2</v>
          </cell>
        </row>
        <row r="34">
          <cell r="F34" t="str">
            <v>Product</v>
          </cell>
          <cell r="G34" t="str">
            <v>MDT Diamond Burs Flame - 10 Units/ Pack</v>
          </cell>
          <cell r="N34" t="str">
            <v>Order No</v>
          </cell>
          <cell r="O34" t="str">
            <v>Head Size (mm)</v>
          </cell>
          <cell r="P34" t="str">
            <v>Head Length (mm)</v>
          </cell>
          <cell r="Q34" t="str">
            <v>Shank</v>
          </cell>
          <cell r="R34" t="str">
            <v>Grit</v>
          </cell>
          <cell r="W34" t="e">
            <v>#N/A</v>
          </cell>
          <cell r="X34">
            <v>0</v>
          </cell>
          <cell r="Z34">
            <v>0</v>
          </cell>
          <cell r="AA34">
            <v>0</v>
          </cell>
        </row>
        <row r="35">
          <cell r="B35" t="str">
            <v>DB-FL-862012C</v>
          </cell>
          <cell r="F35" t="str">
            <v xml:space="preserve">  SKU</v>
          </cell>
          <cell r="G35" t="str">
            <v>MDT Diamond Burs Flame - 10 Units/ Pack</v>
          </cell>
          <cell r="M35">
            <v>10</v>
          </cell>
          <cell r="N35">
            <v>1</v>
          </cell>
          <cell r="O35">
            <v>1.2</v>
          </cell>
          <cell r="P35">
            <v>5</v>
          </cell>
          <cell r="Q35" t="str">
            <v>Regular 19mm</v>
          </cell>
          <cell r="R35" t="str">
            <v>Course</v>
          </cell>
          <cell r="S35">
            <v>36.9</v>
          </cell>
          <cell r="W35" t="str">
            <v>ok</v>
          </cell>
          <cell r="X35">
            <v>9.5571000000000002</v>
          </cell>
          <cell r="Z35">
            <v>46.457099999999997</v>
          </cell>
          <cell r="AA35">
            <v>42.233727272727265</v>
          </cell>
          <cell r="AB35">
            <v>42.2</v>
          </cell>
        </row>
        <row r="36">
          <cell r="B36" t="str">
            <v>DB-FL-862012F</v>
          </cell>
          <cell r="F36" t="str">
            <v xml:space="preserve">  SKU</v>
          </cell>
          <cell r="G36" t="str">
            <v>MDT Diamond Burs Flame - 10 Units/ Pack</v>
          </cell>
          <cell r="M36">
            <v>10</v>
          </cell>
          <cell r="N36">
            <v>2</v>
          </cell>
          <cell r="O36">
            <v>1.2</v>
          </cell>
          <cell r="P36">
            <v>5</v>
          </cell>
          <cell r="Q36" t="str">
            <v>Regular 19mm</v>
          </cell>
          <cell r="R36" t="str">
            <v>Fine</v>
          </cell>
          <cell r="S36">
            <v>36.9</v>
          </cell>
          <cell r="W36" t="str">
            <v>ok</v>
          </cell>
          <cell r="X36">
            <v>9.5571000000000002</v>
          </cell>
          <cell r="Z36">
            <v>46.457099999999997</v>
          </cell>
          <cell r="AA36">
            <v>42.233727272727265</v>
          </cell>
          <cell r="AB36">
            <v>42.2</v>
          </cell>
        </row>
        <row r="37">
          <cell r="B37" t="str">
            <v>DB-FL-862012M</v>
          </cell>
          <cell r="F37" t="str">
            <v xml:space="preserve">  SKU</v>
          </cell>
          <cell r="G37" t="str">
            <v>MDT Diamond Burs Flame - 10 Units/ Pack</v>
          </cell>
          <cell r="M37">
            <v>10</v>
          </cell>
          <cell r="N37">
            <v>3</v>
          </cell>
          <cell r="O37">
            <v>1.2</v>
          </cell>
          <cell r="P37">
            <v>5</v>
          </cell>
          <cell r="Q37" t="str">
            <v>Regular 19mm</v>
          </cell>
          <cell r="R37" t="str">
            <v>Medium</v>
          </cell>
          <cell r="S37">
            <v>36.9</v>
          </cell>
          <cell r="W37" t="str">
            <v>ok</v>
          </cell>
          <cell r="X37">
            <v>9.5571000000000002</v>
          </cell>
          <cell r="Z37">
            <v>46.457099999999997</v>
          </cell>
          <cell r="AA37">
            <v>42.233727272727265</v>
          </cell>
          <cell r="AB37">
            <v>42.2</v>
          </cell>
        </row>
        <row r="38">
          <cell r="B38" t="str">
            <v>DB-FL-862014C</v>
          </cell>
          <cell r="F38" t="str">
            <v xml:space="preserve">  SKU</v>
          </cell>
          <cell r="G38" t="str">
            <v>MDT Diamond Burs Flame - 10 Units/ Pack</v>
          </cell>
          <cell r="M38">
            <v>10</v>
          </cell>
          <cell r="N38">
            <v>4</v>
          </cell>
          <cell r="O38">
            <v>1.4</v>
          </cell>
          <cell r="P38">
            <v>5</v>
          </cell>
          <cell r="Q38" t="str">
            <v>Regular 19mm</v>
          </cell>
          <cell r="R38" t="str">
            <v>Course</v>
          </cell>
          <cell r="S38">
            <v>36.9</v>
          </cell>
          <cell r="W38" t="str">
            <v>ok</v>
          </cell>
          <cell r="X38">
            <v>9.5571000000000002</v>
          </cell>
          <cell r="Z38">
            <v>46.457099999999997</v>
          </cell>
          <cell r="AA38">
            <v>42.233727272727265</v>
          </cell>
          <cell r="AB38">
            <v>42.2</v>
          </cell>
        </row>
        <row r="39">
          <cell r="B39" t="str">
            <v>DB-FL-862014F</v>
          </cell>
          <cell r="F39" t="str">
            <v xml:space="preserve">  SKU</v>
          </cell>
          <cell r="G39" t="str">
            <v>MDT Diamond Burs Flame - 10 Units/ Pack</v>
          </cell>
          <cell r="M39">
            <v>10</v>
          </cell>
          <cell r="N39">
            <v>5</v>
          </cell>
          <cell r="O39">
            <v>1.4</v>
          </cell>
          <cell r="P39">
            <v>5</v>
          </cell>
          <cell r="Q39" t="str">
            <v>Regular 19mm</v>
          </cell>
          <cell r="R39" t="str">
            <v>Fine</v>
          </cell>
          <cell r="S39">
            <v>36.9</v>
          </cell>
          <cell r="W39" t="str">
            <v>ok</v>
          </cell>
          <cell r="X39">
            <v>9.5571000000000002</v>
          </cell>
          <cell r="Z39">
            <v>46.457099999999997</v>
          </cell>
          <cell r="AA39">
            <v>42.233727272727265</v>
          </cell>
          <cell r="AB39">
            <v>42.2</v>
          </cell>
        </row>
        <row r="40">
          <cell r="B40" t="str">
            <v>DB-FL-862014M</v>
          </cell>
          <cell r="F40" t="str">
            <v xml:space="preserve">  SKU</v>
          </cell>
          <cell r="G40" t="str">
            <v>MDT Diamond Burs Flame - 10 Units/ Pack</v>
          </cell>
          <cell r="M40">
            <v>10</v>
          </cell>
          <cell r="N40">
            <v>6</v>
          </cell>
          <cell r="O40">
            <v>1.4</v>
          </cell>
          <cell r="P40">
            <v>5</v>
          </cell>
          <cell r="Q40" t="str">
            <v>Regular 19mm</v>
          </cell>
          <cell r="R40" t="str">
            <v>Medium</v>
          </cell>
          <cell r="S40">
            <v>36.9</v>
          </cell>
          <cell r="W40" t="str">
            <v>ok</v>
          </cell>
          <cell r="X40">
            <v>9.5571000000000002</v>
          </cell>
          <cell r="Z40">
            <v>46.457099999999997</v>
          </cell>
          <cell r="AA40">
            <v>42.233727272727265</v>
          </cell>
          <cell r="AB40">
            <v>42.2</v>
          </cell>
        </row>
        <row r="41">
          <cell r="B41" t="str">
            <v>DB-FL-862012UF</v>
          </cell>
          <cell r="F41" t="str">
            <v xml:space="preserve">  SKU</v>
          </cell>
          <cell r="G41" t="str">
            <v>MDT Diamond Burs Flame - 10 Units/ Pack</v>
          </cell>
          <cell r="M41">
            <v>10</v>
          </cell>
          <cell r="N41">
            <v>7</v>
          </cell>
          <cell r="O41">
            <v>1.2</v>
          </cell>
          <cell r="P41">
            <v>8</v>
          </cell>
          <cell r="Q41" t="str">
            <v>Regular 19mm</v>
          </cell>
          <cell r="R41" t="str">
            <v>Ultra-Fine</v>
          </cell>
          <cell r="S41">
            <v>36.9</v>
          </cell>
          <cell r="W41" t="str">
            <v>ok</v>
          </cell>
          <cell r="X41">
            <v>9.5571000000000002</v>
          </cell>
          <cell r="Z41">
            <v>46.457099999999997</v>
          </cell>
          <cell r="AA41">
            <v>42.233727272727265</v>
          </cell>
          <cell r="AB41">
            <v>42.2</v>
          </cell>
        </row>
        <row r="42">
          <cell r="B42" t="str">
            <v>DB-FL-862012XF</v>
          </cell>
          <cell r="F42" t="str">
            <v xml:space="preserve">  SKU</v>
          </cell>
          <cell r="G42" t="str">
            <v>MDT Diamond Burs Flame - 10 Units/ Pack</v>
          </cell>
          <cell r="M42">
            <v>10</v>
          </cell>
          <cell r="N42">
            <v>8</v>
          </cell>
          <cell r="O42">
            <v>1.2</v>
          </cell>
          <cell r="P42">
            <v>8</v>
          </cell>
          <cell r="Q42" t="str">
            <v>Regular 19mm</v>
          </cell>
          <cell r="R42" t="str">
            <v>Extra Fine</v>
          </cell>
          <cell r="S42">
            <v>36.9</v>
          </cell>
          <cell r="W42" t="str">
            <v>ok</v>
          </cell>
          <cell r="X42">
            <v>9.5571000000000002</v>
          </cell>
          <cell r="Z42">
            <v>46.457099999999997</v>
          </cell>
          <cell r="AA42">
            <v>42.233727272727265</v>
          </cell>
          <cell r="AB42">
            <v>42.2</v>
          </cell>
        </row>
        <row r="43">
          <cell r="B43" t="str">
            <v>DB-FL-862015M</v>
          </cell>
          <cell r="F43" t="str">
            <v xml:space="preserve">  SKU</v>
          </cell>
          <cell r="G43" t="str">
            <v>MDT Diamond Burs Flame - 10 Units/ Pack</v>
          </cell>
          <cell r="M43">
            <v>10</v>
          </cell>
          <cell r="N43">
            <v>9</v>
          </cell>
          <cell r="O43">
            <v>1.5</v>
          </cell>
          <cell r="P43">
            <v>8</v>
          </cell>
          <cell r="Q43" t="str">
            <v>Regular 19mm</v>
          </cell>
          <cell r="R43" t="str">
            <v>Medium</v>
          </cell>
          <cell r="S43">
            <v>36.9</v>
          </cell>
          <cell r="W43" t="str">
            <v>ok</v>
          </cell>
          <cell r="X43">
            <v>9.5571000000000002</v>
          </cell>
          <cell r="Z43">
            <v>46.457099999999997</v>
          </cell>
          <cell r="AA43">
            <v>42.233727272727265</v>
          </cell>
          <cell r="AB43">
            <v>42.2</v>
          </cell>
        </row>
        <row r="44">
          <cell r="B44" t="str">
            <v>DB-FL-861018F</v>
          </cell>
          <cell r="F44" t="str">
            <v xml:space="preserve">  SKU</v>
          </cell>
          <cell r="G44" t="str">
            <v>MDT Diamond Burs Flame - 10 Units/ Pack</v>
          </cell>
          <cell r="M44">
            <v>10</v>
          </cell>
          <cell r="N44">
            <v>10</v>
          </cell>
          <cell r="O44">
            <v>1.8</v>
          </cell>
          <cell r="P44">
            <v>8</v>
          </cell>
          <cell r="Q44" t="str">
            <v>Regular 19mm</v>
          </cell>
          <cell r="R44" t="str">
            <v>Fine</v>
          </cell>
          <cell r="S44">
            <v>36.9</v>
          </cell>
          <cell r="W44" t="str">
            <v>ok</v>
          </cell>
          <cell r="X44">
            <v>9.5571000000000002</v>
          </cell>
          <cell r="Z44">
            <v>46.457099999999997</v>
          </cell>
          <cell r="AA44">
            <v>42.233727272727265</v>
          </cell>
          <cell r="AB44">
            <v>42.2</v>
          </cell>
        </row>
        <row r="45">
          <cell r="B45" t="str">
            <v>DB-FL-862018M</v>
          </cell>
          <cell r="F45" t="str">
            <v xml:space="preserve">  SKU</v>
          </cell>
          <cell r="G45" t="str">
            <v>MDT Diamond Burs Flame - 10 Units/ Pack</v>
          </cell>
          <cell r="M45">
            <v>10</v>
          </cell>
          <cell r="N45">
            <v>11</v>
          </cell>
          <cell r="O45">
            <v>1.8</v>
          </cell>
          <cell r="P45">
            <v>8</v>
          </cell>
          <cell r="R45" t="str">
            <v>Medium</v>
          </cell>
          <cell r="S45">
            <v>36.9</v>
          </cell>
          <cell r="W45" t="str">
            <v>ok</v>
          </cell>
          <cell r="X45">
            <v>9.5571000000000002</v>
          </cell>
          <cell r="Z45">
            <v>46.457099999999997</v>
          </cell>
          <cell r="AA45">
            <v>42.233727272727265</v>
          </cell>
          <cell r="AB45">
            <v>42.2</v>
          </cell>
        </row>
        <row r="46">
          <cell r="F46" t="str">
            <v>Product</v>
          </cell>
          <cell r="G46" t="str">
            <v>MDT Diamond Burs Flat End Cylinder</v>
          </cell>
          <cell r="N46" t="str">
            <v>Order No</v>
          </cell>
          <cell r="O46" t="str">
            <v>Head Size (mm)</v>
          </cell>
          <cell r="P46" t="str">
            <v>Head Length (mm)</v>
          </cell>
          <cell r="Q46" t="str">
            <v>Shank</v>
          </cell>
          <cell r="R46" t="str">
            <v>Grit</v>
          </cell>
          <cell r="W46" t="e">
            <v>#N/A</v>
          </cell>
          <cell r="X46">
            <v>0</v>
          </cell>
          <cell r="Z46">
            <v>0</v>
          </cell>
          <cell r="AA46">
            <v>0</v>
          </cell>
        </row>
        <row r="47">
          <cell r="B47" t="str">
            <v>DB-FEC-835009C</v>
          </cell>
          <cell r="F47" t="str">
            <v xml:space="preserve">  SKU</v>
          </cell>
          <cell r="G47" t="str">
            <v>MDT Diamond Burs Flat End Cylinder - 10 Units/ Pack</v>
          </cell>
          <cell r="M47">
            <v>10</v>
          </cell>
          <cell r="N47">
            <v>1</v>
          </cell>
          <cell r="O47">
            <v>0.9</v>
          </cell>
          <cell r="P47">
            <v>3</v>
          </cell>
          <cell r="Q47" t="str">
            <v>Regular 19mm</v>
          </cell>
          <cell r="R47" t="str">
            <v>Course</v>
          </cell>
          <cell r="S47">
            <v>36.9</v>
          </cell>
          <cell r="W47" t="str">
            <v>ok</v>
          </cell>
          <cell r="X47">
            <v>9.5571000000000002</v>
          </cell>
          <cell r="Z47">
            <v>46.457099999999997</v>
          </cell>
          <cell r="AA47">
            <v>42.233727272727265</v>
          </cell>
          <cell r="AB47">
            <v>42.2</v>
          </cell>
        </row>
        <row r="48">
          <cell r="B48" t="str">
            <v>DB-FEC-835009M</v>
          </cell>
          <cell r="F48" t="str">
            <v xml:space="preserve">  SKU</v>
          </cell>
          <cell r="G48" t="str">
            <v>MDT Diamond Burs Flat End Cylinder - 10 Units/ Pack</v>
          </cell>
          <cell r="M48">
            <v>10</v>
          </cell>
          <cell r="N48">
            <v>2</v>
          </cell>
          <cell r="O48">
            <v>0.9</v>
          </cell>
          <cell r="P48">
            <v>3</v>
          </cell>
          <cell r="Q48" t="str">
            <v>Regular 19mm</v>
          </cell>
          <cell r="R48" t="str">
            <v>Medium</v>
          </cell>
          <cell r="S48">
            <v>36.9</v>
          </cell>
          <cell r="W48" t="str">
            <v>ok</v>
          </cell>
          <cell r="X48">
            <v>9.5571000000000002</v>
          </cell>
          <cell r="Z48">
            <v>46.457099999999997</v>
          </cell>
          <cell r="AA48">
            <v>42.233727272727265</v>
          </cell>
          <cell r="AB48">
            <v>42.2</v>
          </cell>
        </row>
        <row r="49">
          <cell r="B49" t="str">
            <v>DB-FEC-835010C</v>
          </cell>
          <cell r="F49" t="str">
            <v xml:space="preserve">  SKU</v>
          </cell>
          <cell r="G49" t="str">
            <v>MDT Diamond Burs Flat End Cylinder - 10 Units/ Pack</v>
          </cell>
          <cell r="M49">
            <v>10</v>
          </cell>
          <cell r="N49">
            <v>3</v>
          </cell>
          <cell r="O49">
            <v>1</v>
          </cell>
          <cell r="P49">
            <v>4</v>
          </cell>
          <cell r="Q49" t="str">
            <v>Regular 19mm</v>
          </cell>
          <cell r="R49" t="str">
            <v>Course</v>
          </cell>
          <cell r="S49">
            <v>36.9</v>
          </cell>
          <cell r="W49" t="str">
            <v>ok</v>
          </cell>
          <cell r="X49">
            <v>9.5571000000000002</v>
          </cell>
          <cell r="Z49">
            <v>46.457099999999997</v>
          </cell>
          <cell r="AA49">
            <v>42.233727272727265</v>
          </cell>
          <cell r="AB49">
            <v>42.2</v>
          </cell>
        </row>
        <row r="50">
          <cell r="B50" t="str">
            <v>DB-FEC-835010M</v>
          </cell>
          <cell r="F50" t="str">
            <v xml:space="preserve">  SKU</v>
          </cell>
          <cell r="G50" t="str">
            <v>MDT Diamond Burs Flat End Cylinder - 10 Units/ Pack</v>
          </cell>
          <cell r="M50">
            <v>10</v>
          </cell>
          <cell r="N50">
            <v>4</v>
          </cell>
          <cell r="O50">
            <v>1</v>
          </cell>
          <cell r="P50">
            <v>4</v>
          </cell>
          <cell r="Q50" t="str">
            <v>Regular 19mm</v>
          </cell>
          <cell r="R50" t="str">
            <v>Medium</v>
          </cell>
          <cell r="S50">
            <v>36.9</v>
          </cell>
          <cell r="W50" t="str">
            <v>ok</v>
          </cell>
          <cell r="X50">
            <v>9.5571000000000002</v>
          </cell>
          <cell r="Z50">
            <v>46.457099999999997</v>
          </cell>
          <cell r="AA50">
            <v>42.233727272727265</v>
          </cell>
          <cell r="AB50">
            <v>42.2</v>
          </cell>
        </row>
        <row r="51">
          <cell r="B51" t="str">
            <v>DB-FEC-835012C</v>
          </cell>
          <cell r="F51" t="str">
            <v xml:space="preserve">  SKU</v>
          </cell>
          <cell r="G51" t="str">
            <v>MDT Diamond Burs Flat End Cylinder - 10 Units/ Pack</v>
          </cell>
          <cell r="M51">
            <v>10</v>
          </cell>
          <cell r="N51">
            <v>5</v>
          </cell>
          <cell r="O51">
            <v>1.2</v>
          </cell>
          <cell r="P51">
            <v>4</v>
          </cell>
          <cell r="Q51" t="str">
            <v>Regular 19mm</v>
          </cell>
          <cell r="R51" t="str">
            <v>Course</v>
          </cell>
          <cell r="S51">
            <v>36.9</v>
          </cell>
          <cell r="W51" t="str">
            <v>ok</v>
          </cell>
          <cell r="X51">
            <v>9.5571000000000002</v>
          </cell>
          <cell r="Z51">
            <v>46.457099999999997</v>
          </cell>
          <cell r="AA51">
            <v>42.233727272727265</v>
          </cell>
          <cell r="AB51">
            <v>42.2</v>
          </cell>
        </row>
        <row r="52">
          <cell r="B52" t="str">
            <v>DB-FEC-835012M</v>
          </cell>
          <cell r="F52" t="str">
            <v xml:space="preserve">  SKU</v>
          </cell>
          <cell r="G52" t="str">
            <v>MDT Diamond Burs Flat End Cylinder - 10 Units/ Pack</v>
          </cell>
          <cell r="M52">
            <v>10</v>
          </cell>
          <cell r="N52">
            <v>6</v>
          </cell>
          <cell r="O52">
            <v>1.2</v>
          </cell>
          <cell r="P52">
            <v>4</v>
          </cell>
          <cell r="Q52" t="str">
            <v>Regular 19mm</v>
          </cell>
          <cell r="R52" t="str">
            <v>Medium</v>
          </cell>
          <cell r="S52">
            <v>36.9</v>
          </cell>
          <cell r="W52" t="str">
            <v>ok</v>
          </cell>
          <cell r="X52">
            <v>9.5571000000000002</v>
          </cell>
          <cell r="Z52">
            <v>46.457099999999997</v>
          </cell>
          <cell r="AA52">
            <v>42.233727272727265</v>
          </cell>
          <cell r="AB52">
            <v>42.2</v>
          </cell>
        </row>
        <row r="53">
          <cell r="B53" t="str">
            <v>DB-FEC-835015C</v>
          </cell>
          <cell r="F53" t="str">
            <v xml:space="preserve">  SKU</v>
          </cell>
          <cell r="G53" t="str">
            <v>MDT Diamond Burs Flat End Cylinder - 10 Units/ Pack</v>
          </cell>
          <cell r="M53">
            <v>10</v>
          </cell>
          <cell r="N53">
            <v>7</v>
          </cell>
          <cell r="O53">
            <v>1.5</v>
          </cell>
          <cell r="Q53" t="str">
            <v>Regular 19mm</v>
          </cell>
          <cell r="R53" t="str">
            <v>Course</v>
          </cell>
          <cell r="S53">
            <v>36.9</v>
          </cell>
          <cell r="W53" t="str">
            <v>ok</v>
          </cell>
          <cell r="X53">
            <v>9.5571000000000002</v>
          </cell>
          <cell r="Z53">
            <v>46.457099999999997</v>
          </cell>
          <cell r="AA53">
            <v>42.233727272727265</v>
          </cell>
          <cell r="AB53">
            <v>42.2</v>
          </cell>
        </row>
        <row r="54">
          <cell r="B54" t="str">
            <v>DB-FEC-835015F</v>
          </cell>
          <cell r="F54" t="str">
            <v xml:space="preserve">  SKU</v>
          </cell>
          <cell r="G54" t="str">
            <v>MDT Diamond Burs Flat End Cylinder - 10 Units/ Pack</v>
          </cell>
          <cell r="M54">
            <v>10</v>
          </cell>
          <cell r="N54">
            <v>8</v>
          </cell>
          <cell r="O54">
            <v>1.5</v>
          </cell>
          <cell r="Q54" t="str">
            <v>Regular 19mm</v>
          </cell>
          <cell r="R54" t="str">
            <v>Fine</v>
          </cell>
          <cell r="S54">
            <v>36.9</v>
          </cell>
          <cell r="W54" t="str">
            <v>ok</v>
          </cell>
          <cell r="X54">
            <v>9.5571000000000002</v>
          </cell>
          <cell r="Z54">
            <v>46.457099999999997</v>
          </cell>
          <cell r="AA54">
            <v>42.233727272727265</v>
          </cell>
          <cell r="AB54">
            <v>42.2</v>
          </cell>
        </row>
        <row r="55">
          <cell r="B55" t="str">
            <v>DB-FEC-835015M</v>
          </cell>
          <cell r="F55" t="str">
            <v xml:space="preserve">  SKU</v>
          </cell>
          <cell r="G55" t="str">
            <v>MDT Diamond Burs Flat End Cylinder - 10 Units/ Pack</v>
          </cell>
          <cell r="M55">
            <v>10</v>
          </cell>
          <cell r="N55">
            <v>9</v>
          </cell>
          <cell r="O55">
            <v>1.5</v>
          </cell>
          <cell r="Q55" t="str">
            <v>Regular 19mm</v>
          </cell>
          <cell r="R55" t="str">
            <v>Medium</v>
          </cell>
          <cell r="S55">
            <v>36.9</v>
          </cell>
          <cell r="W55" t="str">
            <v>ok</v>
          </cell>
          <cell r="X55">
            <v>9.5571000000000002</v>
          </cell>
          <cell r="Z55">
            <v>46.457099999999997</v>
          </cell>
          <cell r="AA55">
            <v>42.233727272727265</v>
          </cell>
          <cell r="AB55">
            <v>42.2</v>
          </cell>
        </row>
        <row r="56">
          <cell r="F56" t="str">
            <v>Product</v>
          </cell>
          <cell r="G56" t="str">
            <v>MDT Diamond Burs Flat End Taper</v>
          </cell>
          <cell r="N56" t="str">
            <v>Order No</v>
          </cell>
          <cell r="O56" t="str">
            <v>Head Size (mm)</v>
          </cell>
          <cell r="P56" t="str">
            <v>Head Length (mm)</v>
          </cell>
          <cell r="Q56" t="str">
            <v>Shank</v>
          </cell>
          <cell r="R56" t="str">
            <v>Grit</v>
          </cell>
          <cell r="W56" t="e">
            <v>#N/A</v>
          </cell>
          <cell r="X56">
            <v>0</v>
          </cell>
          <cell r="Z56">
            <v>0</v>
          </cell>
          <cell r="AA56">
            <v>0</v>
          </cell>
        </row>
        <row r="57">
          <cell r="B57" t="str">
            <v>DB-FET-847012C</v>
          </cell>
          <cell r="F57" t="str">
            <v xml:space="preserve">  SKU</v>
          </cell>
          <cell r="G57" t="str">
            <v>MDT Diamond Burs Flat End Taper - 10 Units/ Pack</v>
          </cell>
          <cell r="M57">
            <v>10</v>
          </cell>
          <cell r="N57">
            <v>1</v>
          </cell>
          <cell r="O57">
            <v>1.2</v>
          </cell>
          <cell r="P57">
            <v>8</v>
          </cell>
          <cell r="Q57" t="str">
            <v>Regular 19mm</v>
          </cell>
          <cell r="R57" t="str">
            <v>Course</v>
          </cell>
          <cell r="S57">
            <v>36.9</v>
          </cell>
          <cell r="W57" t="str">
            <v>ok</v>
          </cell>
          <cell r="X57">
            <v>9.5571000000000002</v>
          </cell>
          <cell r="Z57">
            <v>46.457099999999997</v>
          </cell>
          <cell r="AA57">
            <v>42.233727272727265</v>
          </cell>
          <cell r="AB57">
            <v>42.2</v>
          </cell>
        </row>
        <row r="58">
          <cell r="B58" t="str">
            <v>DB-FET-847012F</v>
          </cell>
          <cell r="F58" t="str">
            <v xml:space="preserve">  SKU</v>
          </cell>
          <cell r="G58" t="str">
            <v>MDT Diamond Burs Flat End Taper - 10 Units/ Pack</v>
          </cell>
          <cell r="M58">
            <v>10</v>
          </cell>
          <cell r="N58">
            <v>2</v>
          </cell>
          <cell r="O58">
            <v>1.2</v>
          </cell>
          <cell r="P58">
            <v>8</v>
          </cell>
          <cell r="Q58" t="str">
            <v>Regular 19mm</v>
          </cell>
          <cell r="R58" t="str">
            <v>Fine</v>
          </cell>
          <cell r="S58">
            <v>36.9</v>
          </cell>
          <cell r="W58" t="str">
            <v>ok</v>
          </cell>
          <cell r="X58">
            <v>9.5571000000000002</v>
          </cell>
          <cell r="Z58">
            <v>46.457099999999997</v>
          </cell>
          <cell r="AA58">
            <v>42.233727272727265</v>
          </cell>
          <cell r="AB58">
            <v>42.2</v>
          </cell>
        </row>
        <row r="59">
          <cell r="B59" t="str">
            <v>DB-FET-847012M</v>
          </cell>
          <cell r="F59" t="str">
            <v xml:space="preserve">  SKU</v>
          </cell>
          <cell r="G59" t="str">
            <v>MDT Diamond Burs Flat End Taper - 10 Units/ Pack</v>
          </cell>
          <cell r="M59">
            <v>10</v>
          </cell>
          <cell r="N59">
            <v>3</v>
          </cell>
          <cell r="O59">
            <v>1.2</v>
          </cell>
          <cell r="P59">
            <v>8</v>
          </cell>
          <cell r="Q59" t="str">
            <v>Regular 19mm</v>
          </cell>
          <cell r="R59" t="str">
            <v>Medium</v>
          </cell>
          <cell r="S59">
            <v>36.9</v>
          </cell>
          <cell r="W59" t="str">
            <v>ok</v>
          </cell>
          <cell r="X59">
            <v>9.5571000000000002</v>
          </cell>
          <cell r="Z59">
            <v>46.457099999999997</v>
          </cell>
          <cell r="AA59">
            <v>42.233727272727265</v>
          </cell>
          <cell r="AB59">
            <v>42.2</v>
          </cell>
        </row>
        <row r="60">
          <cell r="B60" t="str">
            <v>DB-FET-847014C</v>
          </cell>
          <cell r="F60" t="str">
            <v xml:space="preserve">  SKU</v>
          </cell>
          <cell r="G60" t="str">
            <v>MDT Diamond Burs Flat End Taper - 10 Units/ Pack</v>
          </cell>
          <cell r="M60">
            <v>10</v>
          </cell>
          <cell r="N60">
            <v>4</v>
          </cell>
          <cell r="O60">
            <v>1.4</v>
          </cell>
          <cell r="P60">
            <v>8</v>
          </cell>
          <cell r="Q60" t="str">
            <v>Regular 19mm</v>
          </cell>
          <cell r="R60" t="str">
            <v>Course</v>
          </cell>
          <cell r="S60">
            <v>36.9</v>
          </cell>
          <cell r="W60" t="str">
            <v>ok</v>
          </cell>
          <cell r="X60">
            <v>9.5571000000000002</v>
          </cell>
          <cell r="Z60">
            <v>46.457099999999997</v>
          </cell>
          <cell r="AA60">
            <v>42.233727272727265</v>
          </cell>
          <cell r="AB60">
            <v>42.2</v>
          </cell>
        </row>
        <row r="61">
          <cell r="B61" t="str">
            <v>DB-FET-847014F</v>
          </cell>
          <cell r="F61" t="str">
            <v xml:space="preserve">  SKU</v>
          </cell>
          <cell r="G61" t="str">
            <v>MDT Diamond Burs Flat End Taper - 10 Units/ Pack</v>
          </cell>
          <cell r="M61">
            <v>10</v>
          </cell>
          <cell r="N61">
            <v>5</v>
          </cell>
          <cell r="O61">
            <v>1.4</v>
          </cell>
          <cell r="P61">
            <v>8</v>
          </cell>
          <cell r="Q61" t="str">
            <v>Regular 19mm</v>
          </cell>
          <cell r="R61" t="str">
            <v>Fine</v>
          </cell>
          <cell r="S61">
            <v>36.9</v>
          </cell>
          <cell r="W61" t="str">
            <v>ok</v>
          </cell>
          <cell r="X61">
            <v>9.5571000000000002</v>
          </cell>
          <cell r="Z61">
            <v>46.457099999999997</v>
          </cell>
          <cell r="AA61">
            <v>42.233727272727265</v>
          </cell>
          <cell r="AB61">
            <v>42.2</v>
          </cell>
        </row>
        <row r="62">
          <cell r="B62" t="str">
            <v>DB-FET-847014M</v>
          </cell>
          <cell r="F62" t="str">
            <v xml:space="preserve">  SKU</v>
          </cell>
          <cell r="G62" t="str">
            <v>MDT Diamond Burs Flat End Taper - 10 Units/ Pack</v>
          </cell>
          <cell r="M62">
            <v>10</v>
          </cell>
          <cell r="N62">
            <v>6</v>
          </cell>
          <cell r="O62">
            <v>1.4</v>
          </cell>
          <cell r="P62">
            <v>8</v>
          </cell>
          <cell r="Q62" t="str">
            <v>Regular 19mm</v>
          </cell>
          <cell r="R62" t="str">
            <v>Medium</v>
          </cell>
          <cell r="S62">
            <v>36.9</v>
          </cell>
          <cell r="W62" t="str">
            <v>ok</v>
          </cell>
          <cell r="X62">
            <v>9.5571000000000002</v>
          </cell>
          <cell r="Z62">
            <v>46.457099999999997</v>
          </cell>
          <cell r="AA62">
            <v>42.233727272727265</v>
          </cell>
          <cell r="AB62">
            <v>42.2</v>
          </cell>
        </row>
        <row r="63">
          <cell r="B63" t="str">
            <v>DB-FET-847016C</v>
          </cell>
          <cell r="F63" t="str">
            <v xml:space="preserve">  SKU</v>
          </cell>
          <cell r="G63" t="str">
            <v>MDT Diamond Burs Flat End Taper - 10 Units/ Pack</v>
          </cell>
          <cell r="M63">
            <v>10</v>
          </cell>
          <cell r="N63">
            <v>7</v>
          </cell>
          <cell r="O63">
            <v>1.6</v>
          </cell>
          <cell r="P63">
            <v>8.5</v>
          </cell>
          <cell r="Q63" t="str">
            <v>Regular 19mm</v>
          </cell>
          <cell r="R63" t="str">
            <v>Course</v>
          </cell>
          <cell r="S63">
            <v>36.9</v>
          </cell>
          <cell r="W63" t="str">
            <v>ok</v>
          </cell>
          <cell r="X63">
            <v>9.5571000000000002</v>
          </cell>
          <cell r="Z63">
            <v>46.457099999999997</v>
          </cell>
          <cell r="AA63">
            <v>42.233727272727265</v>
          </cell>
          <cell r="AB63">
            <v>42.2</v>
          </cell>
        </row>
        <row r="64">
          <cell r="B64" t="str">
            <v>DB-FET-847016F</v>
          </cell>
          <cell r="F64" t="str">
            <v xml:space="preserve">  SKU</v>
          </cell>
          <cell r="G64" t="str">
            <v>MDT Diamond Burs Flat End Taper - 10 Units/ Pack</v>
          </cell>
          <cell r="M64">
            <v>10</v>
          </cell>
          <cell r="N64">
            <v>8</v>
          </cell>
          <cell r="O64">
            <v>1.6</v>
          </cell>
          <cell r="P64">
            <v>8.5</v>
          </cell>
          <cell r="Q64" t="str">
            <v>Regular 19mm</v>
          </cell>
          <cell r="R64" t="str">
            <v>Fine</v>
          </cell>
          <cell r="S64">
            <v>36.9</v>
          </cell>
          <cell r="W64" t="str">
            <v>ok</v>
          </cell>
          <cell r="X64">
            <v>9.5571000000000002</v>
          </cell>
          <cell r="Z64">
            <v>46.457099999999997</v>
          </cell>
          <cell r="AA64">
            <v>42.233727272727265</v>
          </cell>
          <cell r="AB64">
            <v>42.2</v>
          </cell>
        </row>
        <row r="65">
          <cell r="B65" t="str">
            <v>DB-FET-847016M</v>
          </cell>
          <cell r="F65" t="str">
            <v xml:space="preserve">  SKU</v>
          </cell>
          <cell r="G65" t="str">
            <v>MDT Diamond Burs Flat End Taper - 10 Units/ Pack</v>
          </cell>
          <cell r="M65">
            <v>10</v>
          </cell>
          <cell r="N65">
            <v>9</v>
          </cell>
          <cell r="O65">
            <v>1.6</v>
          </cell>
          <cell r="P65">
            <v>8.5</v>
          </cell>
          <cell r="Q65" t="str">
            <v>Regular 19mm</v>
          </cell>
          <cell r="R65" t="str">
            <v>Medium</v>
          </cell>
          <cell r="S65">
            <v>36.9</v>
          </cell>
          <cell r="W65" t="str">
            <v>ok</v>
          </cell>
          <cell r="X65">
            <v>9.5571000000000002</v>
          </cell>
          <cell r="Z65">
            <v>46.457099999999997</v>
          </cell>
          <cell r="AA65">
            <v>42.233727272727265</v>
          </cell>
          <cell r="AB65">
            <v>42.2</v>
          </cell>
        </row>
        <row r="66">
          <cell r="F66" t="str">
            <v>Product</v>
          </cell>
          <cell r="G66" t="str">
            <v>MDT Diamond Burs Football  - 10 Units/ Pack</v>
          </cell>
          <cell r="N66" t="str">
            <v>Order No</v>
          </cell>
          <cell r="O66" t="str">
            <v>Head Size (mm)</v>
          </cell>
          <cell r="P66" t="str">
            <v>Head Length (mm)</v>
          </cell>
          <cell r="Q66" t="str">
            <v>Shank</v>
          </cell>
          <cell r="R66" t="str">
            <v>Grit</v>
          </cell>
          <cell r="W66" t="e">
            <v>#N/A</v>
          </cell>
          <cell r="X66">
            <v>0</v>
          </cell>
          <cell r="Z66">
            <v>0</v>
          </cell>
          <cell r="AA66">
            <v>0</v>
          </cell>
        </row>
        <row r="67">
          <cell r="B67" t="str">
            <v>DB-FT-368018C</v>
          </cell>
          <cell r="F67" t="str">
            <v xml:space="preserve">  SKU</v>
          </cell>
          <cell r="G67" t="str">
            <v>MDT Diamond Burs Football  - 10 Units/ Pack</v>
          </cell>
          <cell r="M67">
            <v>10</v>
          </cell>
          <cell r="N67">
            <v>1</v>
          </cell>
          <cell r="O67">
            <v>1.8</v>
          </cell>
          <cell r="P67">
            <v>4.5999999999999996</v>
          </cell>
          <cell r="Q67" t="str">
            <v>Regular 19mm</v>
          </cell>
          <cell r="R67" t="str">
            <v>Course</v>
          </cell>
          <cell r="S67">
            <v>36.9</v>
          </cell>
          <cell r="W67" t="str">
            <v>ok</v>
          </cell>
          <cell r="X67">
            <v>9.5571000000000002</v>
          </cell>
          <cell r="Z67">
            <v>46.457099999999997</v>
          </cell>
          <cell r="AA67">
            <v>42.233727272727265</v>
          </cell>
          <cell r="AB67">
            <v>42.2</v>
          </cell>
        </row>
        <row r="68">
          <cell r="B68" t="str">
            <v>DB-FT-368018F</v>
          </cell>
          <cell r="F68" t="str">
            <v xml:space="preserve">  SKU</v>
          </cell>
          <cell r="G68" t="str">
            <v>MDT Diamond Burs Football  - 10 Units/ Pack</v>
          </cell>
          <cell r="M68">
            <v>10</v>
          </cell>
          <cell r="N68">
            <v>2</v>
          </cell>
          <cell r="O68">
            <v>1.8</v>
          </cell>
          <cell r="P68">
            <v>4.5999999999999996</v>
          </cell>
          <cell r="Q68" t="str">
            <v>Regular 19mm</v>
          </cell>
          <cell r="R68" t="str">
            <v>Fine</v>
          </cell>
          <cell r="S68">
            <v>36.9</v>
          </cell>
          <cell r="W68" t="str">
            <v>ok</v>
          </cell>
          <cell r="X68">
            <v>9.5571000000000002</v>
          </cell>
          <cell r="Z68">
            <v>46.457099999999997</v>
          </cell>
          <cell r="AA68">
            <v>42.233727272727265</v>
          </cell>
          <cell r="AB68">
            <v>42.2</v>
          </cell>
        </row>
        <row r="69">
          <cell r="B69" t="str">
            <v>DB-FT-368018M</v>
          </cell>
          <cell r="F69" t="str">
            <v xml:space="preserve">  SKU</v>
          </cell>
          <cell r="G69" t="str">
            <v>MDT Diamond Burs Football  - 10 Units/ Pack</v>
          </cell>
          <cell r="M69">
            <v>10</v>
          </cell>
          <cell r="N69">
            <v>3</v>
          </cell>
          <cell r="O69">
            <v>1.8</v>
          </cell>
          <cell r="P69">
            <v>4.5999999999999996</v>
          </cell>
          <cell r="Q69" t="str">
            <v>Regular 19mm</v>
          </cell>
          <cell r="R69" t="str">
            <v>Medium</v>
          </cell>
          <cell r="S69">
            <v>36.9</v>
          </cell>
          <cell r="W69" t="str">
            <v>ok</v>
          </cell>
          <cell r="X69">
            <v>9.5571000000000002</v>
          </cell>
          <cell r="Z69">
            <v>46.457099999999997</v>
          </cell>
          <cell r="AA69">
            <v>42.233727272727265</v>
          </cell>
          <cell r="AB69">
            <v>42.2</v>
          </cell>
        </row>
        <row r="70">
          <cell r="B70" t="str">
            <v>DB-FT-368020F</v>
          </cell>
          <cell r="F70" t="str">
            <v xml:space="preserve">  SKU</v>
          </cell>
          <cell r="G70" t="str">
            <v>MDT Diamond Burs Football  - 10 Units/ Pack</v>
          </cell>
          <cell r="M70">
            <v>10</v>
          </cell>
          <cell r="N70">
            <v>4</v>
          </cell>
          <cell r="O70">
            <v>2</v>
          </cell>
          <cell r="P70">
            <v>4.5999999999999996</v>
          </cell>
          <cell r="Q70" t="str">
            <v>Regular 19mm</v>
          </cell>
          <cell r="R70" t="str">
            <v>Fine</v>
          </cell>
          <cell r="S70">
            <v>36.9</v>
          </cell>
          <cell r="W70" t="str">
            <v>ok</v>
          </cell>
          <cell r="X70">
            <v>9.5571000000000002</v>
          </cell>
          <cell r="Z70">
            <v>46.457099999999997</v>
          </cell>
          <cell r="AA70">
            <v>42.233727272727265</v>
          </cell>
          <cell r="AB70">
            <v>42.2</v>
          </cell>
        </row>
        <row r="71">
          <cell r="B71" t="str">
            <v>DB-FT-368020M</v>
          </cell>
          <cell r="F71" t="str">
            <v xml:space="preserve">  SKU</v>
          </cell>
          <cell r="G71" t="str">
            <v>MDT Diamond Burs Football  - 10 Units/ Pack</v>
          </cell>
          <cell r="M71">
            <v>10</v>
          </cell>
          <cell r="N71">
            <v>5</v>
          </cell>
          <cell r="O71">
            <v>2</v>
          </cell>
          <cell r="P71">
            <v>4.5999999999999996</v>
          </cell>
          <cell r="Q71" t="str">
            <v>Regular 19mm</v>
          </cell>
          <cell r="R71" t="str">
            <v>Medium</v>
          </cell>
          <cell r="S71">
            <v>36.9</v>
          </cell>
          <cell r="W71" t="str">
            <v>ok</v>
          </cell>
          <cell r="X71">
            <v>9.5571000000000002</v>
          </cell>
          <cell r="Z71">
            <v>46.457099999999997</v>
          </cell>
          <cell r="AA71">
            <v>42.233727272727265</v>
          </cell>
          <cell r="AB71">
            <v>42.2</v>
          </cell>
        </row>
        <row r="72">
          <cell r="B72" t="str">
            <v>DB-FT-368020UF</v>
          </cell>
          <cell r="F72" t="str">
            <v xml:space="preserve">  SKU</v>
          </cell>
          <cell r="G72" t="str">
            <v>MDT Diamond Burs Football  - 10 Units/ Pack</v>
          </cell>
          <cell r="M72">
            <v>10</v>
          </cell>
          <cell r="N72">
            <v>6</v>
          </cell>
          <cell r="O72">
            <v>2</v>
          </cell>
          <cell r="P72">
            <v>4.5999999999999996</v>
          </cell>
          <cell r="Q72" t="str">
            <v>Regular 19mm</v>
          </cell>
          <cell r="R72" t="str">
            <v>Ultra-Fine</v>
          </cell>
          <cell r="S72">
            <v>36.9</v>
          </cell>
          <cell r="W72" t="str">
            <v>ok</v>
          </cell>
          <cell r="X72">
            <v>9.5571000000000002</v>
          </cell>
          <cell r="Z72">
            <v>46.457099999999997</v>
          </cell>
          <cell r="AA72">
            <v>42.233727272727265</v>
          </cell>
          <cell r="AB72">
            <v>42.2</v>
          </cell>
        </row>
        <row r="73">
          <cell r="B73" t="str">
            <v>DB-FT-368020XF</v>
          </cell>
          <cell r="F73" t="str">
            <v xml:space="preserve">  SKU</v>
          </cell>
          <cell r="G73" t="str">
            <v>MDT Diamond Burs Football  - 10 Units/ Pack</v>
          </cell>
          <cell r="M73">
            <v>10</v>
          </cell>
          <cell r="N73">
            <v>7</v>
          </cell>
          <cell r="O73">
            <v>2</v>
          </cell>
          <cell r="P73">
            <v>4.5999999999999996</v>
          </cell>
          <cell r="Q73" t="str">
            <v>Regular 19mm</v>
          </cell>
          <cell r="R73" t="str">
            <v>Extra Fine</v>
          </cell>
          <cell r="S73">
            <v>36.9</v>
          </cell>
          <cell r="W73" t="str">
            <v>ok</v>
          </cell>
          <cell r="X73">
            <v>9.5571000000000002</v>
          </cell>
          <cell r="Z73">
            <v>46.457099999999997</v>
          </cell>
          <cell r="AA73">
            <v>42.233727272727265</v>
          </cell>
          <cell r="AB73">
            <v>42.2</v>
          </cell>
        </row>
        <row r="74">
          <cell r="B74" t="str">
            <v>DB-FT-368023C</v>
          </cell>
          <cell r="F74" t="str">
            <v xml:space="preserve">  SKU</v>
          </cell>
          <cell r="G74" t="str">
            <v>MDT Diamond Burs Football  - 10 Units/ Pack</v>
          </cell>
          <cell r="M74">
            <v>10</v>
          </cell>
          <cell r="N74">
            <v>8</v>
          </cell>
          <cell r="O74">
            <v>2.2999999999999998</v>
          </cell>
          <cell r="P74">
            <v>5</v>
          </cell>
          <cell r="Q74" t="str">
            <v>Regular 19mm</v>
          </cell>
          <cell r="R74" t="str">
            <v>Course</v>
          </cell>
          <cell r="S74">
            <v>44.9</v>
          </cell>
          <cell r="W74" t="str">
            <v>ok</v>
          </cell>
          <cell r="X74">
            <v>11.629099999999999</v>
          </cell>
          <cell r="Z74">
            <v>56.5291</v>
          </cell>
          <cell r="AA74">
            <v>51.390090909090908</v>
          </cell>
          <cell r="AB74">
            <v>51.35</v>
          </cell>
        </row>
        <row r="75">
          <cell r="B75" t="str">
            <v>DB-FT-368023F</v>
          </cell>
          <cell r="F75" t="str">
            <v xml:space="preserve">  SKU</v>
          </cell>
          <cell r="G75" t="str">
            <v>MDT Diamond Burs Football  - 10 Units/ Pack</v>
          </cell>
          <cell r="M75">
            <v>10</v>
          </cell>
          <cell r="N75">
            <v>9</v>
          </cell>
          <cell r="O75">
            <v>2.2999999999999998</v>
          </cell>
          <cell r="P75">
            <v>5</v>
          </cell>
          <cell r="Q75" t="str">
            <v>Regular 19mm</v>
          </cell>
          <cell r="R75" t="str">
            <v>Fine</v>
          </cell>
          <cell r="S75">
            <v>44.9</v>
          </cell>
          <cell r="W75" t="str">
            <v>ok</v>
          </cell>
          <cell r="X75">
            <v>11.629099999999999</v>
          </cell>
          <cell r="Z75">
            <v>56.5291</v>
          </cell>
          <cell r="AA75">
            <v>51.390090909090908</v>
          </cell>
          <cell r="AB75">
            <v>51.35</v>
          </cell>
        </row>
        <row r="76">
          <cell r="B76" t="str">
            <v>DB-FT-368023M</v>
          </cell>
          <cell r="F76" t="str">
            <v xml:space="preserve">  SKU</v>
          </cell>
          <cell r="G76" t="str">
            <v>MDT Diamond Burs Football  - 10 Units/ Pack</v>
          </cell>
          <cell r="M76">
            <v>10</v>
          </cell>
          <cell r="N76">
            <v>10</v>
          </cell>
          <cell r="O76">
            <v>2.2999999999999998</v>
          </cell>
          <cell r="P76">
            <v>5</v>
          </cell>
          <cell r="Q76" t="str">
            <v>Regular 19mm</v>
          </cell>
          <cell r="R76" t="str">
            <v>Medium</v>
          </cell>
          <cell r="S76">
            <v>44.9</v>
          </cell>
          <cell r="W76" t="str">
            <v>ok</v>
          </cell>
          <cell r="X76">
            <v>11.629099999999999</v>
          </cell>
          <cell r="Z76">
            <v>56.5291</v>
          </cell>
          <cell r="AA76">
            <v>51.390090909090908</v>
          </cell>
          <cell r="AB76">
            <v>51.35</v>
          </cell>
        </row>
        <row r="77">
          <cell r="B77" t="str">
            <v>DB-FT-368023XF</v>
          </cell>
          <cell r="F77" t="str">
            <v xml:space="preserve">  SKU</v>
          </cell>
          <cell r="G77" t="str">
            <v>MDT Diamond Burs Football  - 10 Units/ Pack</v>
          </cell>
          <cell r="M77">
            <v>10</v>
          </cell>
          <cell r="N77">
            <v>11</v>
          </cell>
          <cell r="O77">
            <v>2.2999999999999998</v>
          </cell>
          <cell r="P77">
            <v>5</v>
          </cell>
          <cell r="Q77" t="str">
            <v>Regular 19mm</v>
          </cell>
          <cell r="R77" t="str">
            <v>Extra Fine</v>
          </cell>
          <cell r="S77">
            <v>44.9</v>
          </cell>
          <cell r="W77" t="str">
            <v>ok</v>
          </cell>
          <cell r="X77">
            <v>11.629099999999999</v>
          </cell>
          <cell r="Z77">
            <v>56.5291</v>
          </cell>
          <cell r="AA77">
            <v>51.390090909090908</v>
          </cell>
          <cell r="AB77">
            <v>51.35</v>
          </cell>
        </row>
        <row r="78">
          <cell r="F78" t="str">
            <v>Product</v>
          </cell>
          <cell r="G78" t="str">
            <v>MDT Diamond Burs Interdental  - 10 Units/ Pk</v>
          </cell>
          <cell r="N78" t="str">
            <v>Order No</v>
          </cell>
          <cell r="O78" t="str">
            <v>Head Size (mm)</v>
          </cell>
          <cell r="P78" t="str">
            <v>Head Length (mm)</v>
          </cell>
          <cell r="Q78" t="str">
            <v>Shank</v>
          </cell>
          <cell r="R78" t="str">
            <v>Grit</v>
          </cell>
          <cell r="W78" t="e">
            <v>#N/A</v>
          </cell>
          <cell r="X78">
            <v>0</v>
          </cell>
          <cell r="Z78">
            <v>0</v>
          </cell>
          <cell r="AA78">
            <v>0</v>
          </cell>
        </row>
        <row r="79">
          <cell r="B79" t="str">
            <v>DB-ID-392016M</v>
          </cell>
          <cell r="F79" t="str">
            <v xml:space="preserve">  SKU</v>
          </cell>
          <cell r="G79" t="str">
            <v>MDT Diamond Burs Interdental  - 10 Units/ Pack</v>
          </cell>
          <cell r="M79">
            <v>10</v>
          </cell>
          <cell r="N79">
            <v>1</v>
          </cell>
          <cell r="O79">
            <v>1.6</v>
          </cell>
          <cell r="P79">
            <v>5</v>
          </cell>
          <cell r="Q79" t="str">
            <v>Regular 19mm</v>
          </cell>
          <cell r="R79" t="str">
            <v>Medium</v>
          </cell>
          <cell r="S79">
            <v>36.9</v>
          </cell>
          <cell r="W79" t="str">
            <v>ok</v>
          </cell>
          <cell r="X79">
            <v>9.5571000000000002</v>
          </cell>
          <cell r="Z79">
            <v>46.457099999999997</v>
          </cell>
          <cell r="AA79">
            <v>42.233727272727265</v>
          </cell>
          <cell r="AB79">
            <v>42.2</v>
          </cell>
        </row>
        <row r="80">
          <cell r="B80" t="str">
            <v>DB-ID-392018C</v>
          </cell>
          <cell r="F80" t="str">
            <v xml:space="preserve">  SKU</v>
          </cell>
          <cell r="G80" t="str">
            <v>MDT Diamond Burs Interdental  - 10 Units/ Pack</v>
          </cell>
          <cell r="M80">
            <v>10</v>
          </cell>
          <cell r="N80">
            <v>2</v>
          </cell>
          <cell r="O80">
            <v>1.8</v>
          </cell>
          <cell r="P80">
            <v>5</v>
          </cell>
          <cell r="Q80" t="str">
            <v>Regular 19mm</v>
          </cell>
          <cell r="R80" t="str">
            <v>Course</v>
          </cell>
          <cell r="S80">
            <v>36.9</v>
          </cell>
          <cell r="W80" t="str">
            <v>ok</v>
          </cell>
          <cell r="X80">
            <v>9.5571000000000002</v>
          </cell>
          <cell r="Z80">
            <v>46.457099999999997</v>
          </cell>
          <cell r="AA80">
            <v>42.233727272727265</v>
          </cell>
          <cell r="AB80">
            <v>42.2</v>
          </cell>
        </row>
        <row r="81">
          <cell r="B81" t="str">
            <v>DB-ID-392018M</v>
          </cell>
          <cell r="F81" t="str">
            <v xml:space="preserve">  SKU</v>
          </cell>
          <cell r="G81" t="str">
            <v>MDT Diamond Burs Interdental  - 10 Units/ Pack</v>
          </cell>
          <cell r="M81">
            <v>10</v>
          </cell>
          <cell r="N81">
            <v>3</v>
          </cell>
          <cell r="O81">
            <v>1.8</v>
          </cell>
          <cell r="P81">
            <v>5</v>
          </cell>
          <cell r="Q81" t="str">
            <v>Regular 19mm</v>
          </cell>
          <cell r="R81" t="str">
            <v>Medium</v>
          </cell>
          <cell r="S81">
            <v>36.9</v>
          </cell>
          <cell r="W81" t="str">
            <v>ok</v>
          </cell>
          <cell r="X81">
            <v>9.5571000000000002</v>
          </cell>
          <cell r="Z81">
            <v>46.457099999999997</v>
          </cell>
          <cell r="AA81">
            <v>42.233727272727265</v>
          </cell>
          <cell r="AB81">
            <v>42.2</v>
          </cell>
        </row>
        <row r="82">
          <cell r="F82" t="str">
            <v>Product</v>
          </cell>
          <cell r="G82" t="str">
            <v>MDT Diamond Burs Inverted Cone - Short Head - 10 Units/ Pack</v>
          </cell>
          <cell r="N82" t="str">
            <v>Order No</v>
          </cell>
          <cell r="O82" t="str">
            <v>Head Size (mm)</v>
          </cell>
          <cell r="P82" t="str">
            <v>Head Length (mm)</v>
          </cell>
          <cell r="Q82" t="str">
            <v>Shank</v>
          </cell>
          <cell r="R82" t="str">
            <v>Grit</v>
          </cell>
          <cell r="W82" t="e">
            <v>#N/A</v>
          </cell>
          <cell r="X82">
            <v>0</v>
          </cell>
          <cell r="Z82">
            <v>0</v>
          </cell>
          <cell r="AA82">
            <v>0</v>
          </cell>
        </row>
        <row r="83">
          <cell r="B83" t="str">
            <v>DB-ICSH-805009M</v>
          </cell>
          <cell r="F83" t="str">
            <v xml:space="preserve">  SKU</v>
          </cell>
          <cell r="G83" t="str">
            <v>MDT Diamond Burs Inverted Cone - Short Head - 10 Units/ Pack</v>
          </cell>
          <cell r="M83">
            <v>10</v>
          </cell>
          <cell r="N83">
            <v>1</v>
          </cell>
          <cell r="O83">
            <v>0.9</v>
          </cell>
          <cell r="P83">
            <v>0.9</v>
          </cell>
          <cell r="Q83" t="str">
            <v>Regular 19mm</v>
          </cell>
          <cell r="R83" t="str">
            <v>Medium</v>
          </cell>
          <cell r="S83">
            <v>36.9</v>
          </cell>
          <cell r="W83" t="str">
            <v>ok</v>
          </cell>
          <cell r="X83">
            <v>9.5571000000000002</v>
          </cell>
          <cell r="Z83">
            <v>46.457099999999997</v>
          </cell>
          <cell r="AA83">
            <v>42.233727272727265</v>
          </cell>
          <cell r="AB83">
            <v>42.2</v>
          </cell>
        </row>
        <row r="84">
          <cell r="B84" t="str">
            <v>DB-ICSH-805012C</v>
          </cell>
          <cell r="F84" t="str">
            <v xml:space="preserve">  SKU</v>
          </cell>
          <cell r="G84" t="str">
            <v>MDT Diamond Burs Inverted Cone - Short Head - 10 Units/ Pack</v>
          </cell>
          <cell r="M84">
            <v>10</v>
          </cell>
          <cell r="N84">
            <v>2</v>
          </cell>
          <cell r="O84">
            <v>1.2</v>
          </cell>
          <cell r="P84">
            <v>1.5</v>
          </cell>
          <cell r="Q84" t="str">
            <v>Regular 19mm</v>
          </cell>
          <cell r="R84" t="str">
            <v>Course</v>
          </cell>
          <cell r="S84">
            <v>36.9</v>
          </cell>
          <cell r="W84" t="str">
            <v>ok</v>
          </cell>
          <cell r="X84">
            <v>9.5571000000000002</v>
          </cell>
          <cell r="Z84">
            <v>46.457099999999997</v>
          </cell>
          <cell r="AA84">
            <v>42.233727272727265</v>
          </cell>
          <cell r="AB84">
            <v>42.2</v>
          </cell>
        </row>
        <row r="85">
          <cell r="B85" t="str">
            <v>DB-ICSH-805012M</v>
          </cell>
          <cell r="F85" t="str">
            <v xml:space="preserve">  SKU</v>
          </cell>
          <cell r="G85" t="str">
            <v>MDT Diamond Burs Inverted Cone - Short Head - 10 Units/ Pack</v>
          </cell>
          <cell r="M85">
            <v>10</v>
          </cell>
          <cell r="N85">
            <v>3</v>
          </cell>
          <cell r="O85">
            <v>1.2</v>
          </cell>
          <cell r="P85">
            <v>1.5</v>
          </cell>
          <cell r="Q85" t="str">
            <v>Regular 19mm</v>
          </cell>
          <cell r="R85" t="str">
            <v>Medium</v>
          </cell>
          <cell r="S85">
            <v>36.9</v>
          </cell>
          <cell r="W85" t="str">
            <v>ok</v>
          </cell>
          <cell r="X85">
            <v>9.5571000000000002</v>
          </cell>
          <cell r="Z85">
            <v>46.457099999999997</v>
          </cell>
          <cell r="AA85">
            <v>42.233727272727265</v>
          </cell>
          <cell r="AB85">
            <v>42.2</v>
          </cell>
        </row>
        <row r="86">
          <cell r="B86" t="str">
            <v>DB-ICSH-805014C</v>
          </cell>
          <cell r="F86" t="str">
            <v xml:space="preserve">  SKU</v>
          </cell>
          <cell r="G86" t="str">
            <v>MDT Diamond Burs Inverted Cone - Short Head - 10 Units/ Pack</v>
          </cell>
          <cell r="M86">
            <v>10</v>
          </cell>
          <cell r="N86">
            <v>4</v>
          </cell>
          <cell r="O86">
            <v>1.4</v>
          </cell>
          <cell r="P86">
            <v>1.5</v>
          </cell>
          <cell r="Q86" t="str">
            <v>Regular 19mm</v>
          </cell>
          <cell r="R86" t="str">
            <v>Course</v>
          </cell>
          <cell r="S86">
            <v>36.9</v>
          </cell>
          <cell r="W86" t="str">
            <v>ok</v>
          </cell>
          <cell r="X86">
            <v>9.5571000000000002</v>
          </cell>
          <cell r="Z86">
            <v>46.457099999999997</v>
          </cell>
          <cell r="AA86">
            <v>42.233727272727265</v>
          </cell>
          <cell r="AB86">
            <v>42.2</v>
          </cell>
        </row>
        <row r="87">
          <cell r="B87" t="str">
            <v>DB-ICSH-805014M</v>
          </cell>
          <cell r="F87" t="str">
            <v xml:space="preserve">  SKU</v>
          </cell>
          <cell r="G87" t="str">
            <v>MDT Diamond Burs Inverted Cone - Short Head - 10 Units/ Pack</v>
          </cell>
          <cell r="M87">
            <v>10</v>
          </cell>
          <cell r="N87">
            <v>5</v>
          </cell>
          <cell r="O87">
            <v>1.4</v>
          </cell>
          <cell r="P87">
            <v>1.5</v>
          </cell>
          <cell r="Q87" t="str">
            <v>Regular 19mm</v>
          </cell>
          <cell r="R87" t="str">
            <v>Medium</v>
          </cell>
          <cell r="S87">
            <v>36.9</v>
          </cell>
          <cell r="W87" t="str">
            <v>ok</v>
          </cell>
          <cell r="X87">
            <v>9.5571000000000002</v>
          </cell>
          <cell r="Z87">
            <v>46.457099999999997</v>
          </cell>
          <cell r="AA87">
            <v>42.233727272727265</v>
          </cell>
          <cell r="AB87">
            <v>42.2</v>
          </cell>
        </row>
        <row r="88">
          <cell r="B88" t="str">
            <v>DB-ICSH-805017C</v>
          </cell>
          <cell r="F88" t="str">
            <v xml:space="preserve">  SKU</v>
          </cell>
          <cell r="G88" t="str">
            <v>MDT Diamond Burs Inverted Cone - Short Head - 10 Units/ Pack</v>
          </cell>
          <cell r="M88">
            <v>10</v>
          </cell>
          <cell r="N88">
            <v>6</v>
          </cell>
          <cell r="O88">
            <v>1.6</v>
          </cell>
          <cell r="P88">
            <v>1.5</v>
          </cell>
          <cell r="Q88" t="str">
            <v>Regular 19mm</v>
          </cell>
          <cell r="R88" t="str">
            <v>Course</v>
          </cell>
          <cell r="S88">
            <v>36.9</v>
          </cell>
          <cell r="W88" t="str">
            <v>ok</v>
          </cell>
          <cell r="X88">
            <v>9.5571000000000002</v>
          </cell>
          <cell r="Z88">
            <v>46.457099999999997</v>
          </cell>
          <cell r="AA88">
            <v>42.233727272727265</v>
          </cell>
          <cell r="AB88">
            <v>42.2</v>
          </cell>
        </row>
        <row r="89">
          <cell r="B89" t="str">
            <v>DB-ICSH-805017F</v>
          </cell>
          <cell r="F89" t="str">
            <v xml:space="preserve">  SKU</v>
          </cell>
          <cell r="G89" t="str">
            <v>MDT Diamond Burs Inverted Cone - Short Head - 10 Units/ Pack</v>
          </cell>
          <cell r="M89">
            <v>10</v>
          </cell>
          <cell r="N89">
            <v>7</v>
          </cell>
          <cell r="O89">
            <v>1.6</v>
          </cell>
          <cell r="P89">
            <v>1.5</v>
          </cell>
          <cell r="Q89" t="str">
            <v>Regular 19mm</v>
          </cell>
          <cell r="R89" t="str">
            <v>Fine</v>
          </cell>
          <cell r="S89">
            <v>36.9</v>
          </cell>
          <cell r="W89" t="str">
            <v>ok</v>
          </cell>
          <cell r="X89">
            <v>9.5571000000000002</v>
          </cell>
          <cell r="Z89">
            <v>46.457099999999997</v>
          </cell>
          <cell r="AA89">
            <v>42.233727272727265</v>
          </cell>
          <cell r="AB89">
            <v>42.2</v>
          </cell>
        </row>
        <row r="90">
          <cell r="B90" t="str">
            <v>DB-ICSH-805017M</v>
          </cell>
          <cell r="F90" t="str">
            <v xml:space="preserve">  SKU</v>
          </cell>
          <cell r="G90" t="str">
            <v>MDT Diamond Burs Inverted Cone - Short Head - 10 Units/ Pack</v>
          </cell>
          <cell r="M90">
            <v>10</v>
          </cell>
          <cell r="N90">
            <v>8</v>
          </cell>
          <cell r="O90">
            <v>1.6</v>
          </cell>
          <cell r="P90">
            <v>1.5</v>
          </cell>
          <cell r="Q90" t="str">
            <v>Regular 19mm</v>
          </cell>
          <cell r="R90" t="str">
            <v>Medium</v>
          </cell>
          <cell r="S90">
            <v>36.9</v>
          </cell>
          <cell r="W90" t="str">
            <v>ok</v>
          </cell>
          <cell r="X90">
            <v>9.5571000000000002</v>
          </cell>
          <cell r="Z90">
            <v>46.457099999999997</v>
          </cell>
          <cell r="AA90">
            <v>42.233727272727265</v>
          </cell>
          <cell r="AB90">
            <v>42.2</v>
          </cell>
        </row>
        <row r="91">
          <cell r="B91" t="str">
            <v>DB-ICSH-805019C</v>
          </cell>
          <cell r="F91" t="str">
            <v xml:space="preserve">  SKU</v>
          </cell>
          <cell r="G91" t="str">
            <v>MDT Diamond Burs Inverted Cone - Short Head - 10 Units/ Pack</v>
          </cell>
          <cell r="M91">
            <v>10</v>
          </cell>
          <cell r="N91">
            <v>9</v>
          </cell>
          <cell r="O91">
            <v>1.9</v>
          </cell>
          <cell r="P91">
            <v>1.7</v>
          </cell>
          <cell r="Q91" t="str">
            <v>Regular 19mm</v>
          </cell>
          <cell r="R91" t="str">
            <v>Course</v>
          </cell>
          <cell r="S91">
            <v>36.9</v>
          </cell>
          <cell r="W91" t="str">
            <v>ok</v>
          </cell>
          <cell r="X91">
            <v>9.5571000000000002</v>
          </cell>
          <cell r="Z91">
            <v>46.457099999999997</v>
          </cell>
          <cell r="AA91">
            <v>42.233727272727265</v>
          </cell>
          <cell r="AB91">
            <v>42.2</v>
          </cell>
        </row>
        <row r="92">
          <cell r="F92" t="str">
            <v>Product</v>
          </cell>
          <cell r="G92" t="str">
            <v>MDT Diamond Burs Inverted Cone With Collar</v>
          </cell>
          <cell r="N92" t="str">
            <v>Order No</v>
          </cell>
          <cell r="O92" t="str">
            <v>Head Size (mm)</v>
          </cell>
          <cell r="P92" t="str">
            <v>Head Length (mm)</v>
          </cell>
          <cell r="Q92" t="str">
            <v>Shank</v>
          </cell>
          <cell r="R92" t="str">
            <v>Grit</v>
          </cell>
          <cell r="W92" t="e">
            <v>#N/A</v>
          </cell>
          <cell r="X92">
            <v>0</v>
          </cell>
          <cell r="Z92">
            <v>0</v>
          </cell>
          <cell r="AA92">
            <v>0</v>
          </cell>
        </row>
        <row r="93">
          <cell r="B93" t="str">
            <v xml:space="preserve"> DB-ICWC-806012C</v>
          </cell>
          <cell r="F93" t="str">
            <v xml:space="preserve">  SKU</v>
          </cell>
          <cell r="G93" t="str">
            <v>MDT Diamond Burs Inverted Cone With Collar - 10 Units/ Pack</v>
          </cell>
          <cell r="M93">
            <v>10</v>
          </cell>
          <cell r="N93">
            <v>1</v>
          </cell>
          <cell r="O93">
            <v>1.2</v>
          </cell>
          <cell r="P93">
            <v>2.2000000000000002</v>
          </cell>
          <cell r="Q93" t="str">
            <v>Regular 19mm</v>
          </cell>
          <cell r="R93" t="str">
            <v>Course</v>
          </cell>
          <cell r="S93">
            <v>36.9</v>
          </cell>
          <cell r="W93" t="str">
            <v>ok</v>
          </cell>
          <cell r="X93">
            <v>9.5571000000000002</v>
          </cell>
          <cell r="Z93">
            <v>46.457099999999997</v>
          </cell>
          <cell r="AA93">
            <v>42.233727272727265</v>
          </cell>
          <cell r="AB93">
            <v>42.2</v>
          </cell>
        </row>
        <row r="94">
          <cell r="B94" t="str">
            <v xml:space="preserve"> DB-ICWC-806012M</v>
          </cell>
          <cell r="F94" t="str">
            <v xml:space="preserve">  SKU</v>
          </cell>
          <cell r="G94" t="str">
            <v>MDT Diamond Burs Inverted Cone With Collar - 10 Units/ Pack</v>
          </cell>
          <cell r="M94">
            <v>10</v>
          </cell>
          <cell r="N94">
            <v>2</v>
          </cell>
          <cell r="O94">
            <v>1.2</v>
          </cell>
          <cell r="P94">
            <v>2.2000000000000002</v>
          </cell>
          <cell r="Q94" t="str">
            <v>Regular 19mm</v>
          </cell>
          <cell r="R94" t="str">
            <v>Medium</v>
          </cell>
          <cell r="S94">
            <v>36.9</v>
          </cell>
          <cell r="W94" t="str">
            <v>ok</v>
          </cell>
          <cell r="X94">
            <v>9.5571000000000002</v>
          </cell>
          <cell r="Z94">
            <v>46.457099999999997</v>
          </cell>
          <cell r="AA94">
            <v>42.233727272727265</v>
          </cell>
          <cell r="AB94">
            <v>42.2</v>
          </cell>
        </row>
        <row r="95">
          <cell r="B95" t="str">
            <v xml:space="preserve"> DB-ICWC-806014C</v>
          </cell>
          <cell r="F95" t="str">
            <v xml:space="preserve">  SKU</v>
          </cell>
          <cell r="G95" t="str">
            <v>MDT Diamond Burs Inverted Cone With Collar - 10 Units/ Pack</v>
          </cell>
          <cell r="M95">
            <v>10</v>
          </cell>
          <cell r="N95">
            <v>3</v>
          </cell>
          <cell r="O95">
            <v>1.4</v>
          </cell>
          <cell r="P95">
            <v>2.2000000000000002</v>
          </cell>
          <cell r="Q95" t="str">
            <v>Regular 19mm</v>
          </cell>
          <cell r="R95" t="str">
            <v>Course</v>
          </cell>
          <cell r="S95">
            <v>36.9</v>
          </cell>
          <cell r="W95" t="str">
            <v>ok</v>
          </cell>
          <cell r="X95">
            <v>9.5571000000000002</v>
          </cell>
          <cell r="Z95">
            <v>46.457099999999997</v>
          </cell>
          <cell r="AA95">
            <v>42.233727272727265</v>
          </cell>
          <cell r="AB95">
            <v>42.2</v>
          </cell>
        </row>
        <row r="96">
          <cell r="B96" t="str">
            <v xml:space="preserve"> DB-ICWC-806014M</v>
          </cell>
          <cell r="F96" t="str">
            <v xml:space="preserve">  SKU</v>
          </cell>
          <cell r="G96" t="str">
            <v>MDT Diamond Burs Inverted Cone With Collar - 10 Units/ Pack</v>
          </cell>
          <cell r="M96">
            <v>10</v>
          </cell>
          <cell r="N96">
            <v>4</v>
          </cell>
          <cell r="O96">
            <v>1.4</v>
          </cell>
          <cell r="P96">
            <v>2.2000000000000002</v>
          </cell>
          <cell r="Q96" t="str">
            <v>Regular 19mm</v>
          </cell>
          <cell r="R96" t="str">
            <v>Medium</v>
          </cell>
          <cell r="S96">
            <v>36.9</v>
          </cell>
          <cell r="W96" t="str">
            <v>ok</v>
          </cell>
          <cell r="X96">
            <v>9.5571000000000002</v>
          </cell>
          <cell r="Z96">
            <v>46.457099999999997</v>
          </cell>
          <cell r="AA96">
            <v>42.233727272727265</v>
          </cell>
          <cell r="AB96">
            <v>42.2</v>
          </cell>
        </row>
        <row r="97">
          <cell r="B97" t="str">
            <v xml:space="preserve"> DB-ICWC-806017C</v>
          </cell>
          <cell r="F97" t="str">
            <v xml:space="preserve">  SKU</v>
          </cell>
          <cell r="G97" t="str">
            <v>MDT Diamond Burs Inverted Cone With Collar - 10 Units/ Pack</v>
          </cell>
          <cell r="M97">
            <v>10</v>
          </cell>
          <cell r="N97">
            <v>5</v>
          </cell>
          <cell r="O97">
            <v>1.7</v>
          </cell>
          <cell r="P97">
            <v>3</v>
          </cell>
          <cell r="Q97" t="str">
            <v>Regular 19mm</v>
          </cell>
          <cell r="R97" t="str">
            <v>Course</v>
          </cell>
          <cell r="S97">
            <v>36.9</v>
          </cell>
          <cell r="W97" t="str">
            <v>ok</v>
          </cell>
          <cell r="X97">
            <v>9.5571000000000002</v>
          </cell>
          <cell r="Z97">
            <v>46.457099999999997</v>
          </cell>
          <cell r="AA97">
            <v>42.233727272727265</v>
          </cell>
          <cell r="AB97">
            <v>42.2</v>
          </cell>
        </row>
        <row r="98">
          <cell r="B98" t="str">
            <v xml:space="preserve"> DB-ICWC-806017F</v>
          </cell>
          <cell r="F98" t="str">
            <v xml:space="preserve">  SKU</v>
          </cell>
          <cell r="G98" t="str">
            <v>MDT Diamond Burs Inverted Cone With Collar - 10 Units/ Pack</v>
          </cell>
          <cell r="M98">
            <v>10</v>
          </cell>
          <cell r="N98">
            <v>6</v>
          </cell>
          <cell r="O98">
            <v>1.7</v>
          </cell>
          <cell r="P98">
            <v>3</v>
          </cell>
          <cell r="Q98" t="str">
            <v>Regular 19mm</v>
          </cell>
          <cell r="R98" t="str">
            <v>Fine</v>
          </cell>
          <cell r="S98">
            <v>36.9</v>
          </cell>
          <cell r="W98" t="str">
            <v>ok</v>
          </cell>
          <cell r="X98">
            <v>9.5571000000000002</v>
          </cell>
          <cell r="Z98">
            <v>46.457099999999997</v>
          </cell>
          <cell r="AA98">
            <v>42.233727272727265</v>
          </cell>
          <cell r="AB98">
            <v>42.2</v>
          </cell>
        </row>
        <row r="99">
          <cell r="B99" t="str">
            <v xml:space="preserve"> DB-ICWC-806017M</v>
          </cell>
          <cell r="F99" t="str">
            <v xml:space="preserve">  SKU</v>
          </cell>
          <cell r="G99" t="str">
            <v>MDT Diamond Burs Inverted Cone With Collar - 10 Units/ Pack</v>
          </cell>
          <cell r="M99">
            <v>10</v>
          </cell>
          <cell r="N99">
            <v>7</v>
          </cell>
          <cell r="O99">
            <v>1.7</v>
          </cell>
          <cell r="P99">
            <v>3</v>
          </cell>
          <cell r="Q99" t="str">
            <v>Regular 19mm</v>
          </cell>
          <cell r="R99" t="str">
            <v>Medium</v>
          </cell>
          <cell r="S99">
            <v>36.9</v>
          </cell>
          <cell r="W99" t="str">
            <v>ok</v>
          </cell>
          <cell r="X99">
            <v>9.5571000000000002</v>
          </cell>
          <cell r="Z99">
            <v>46.457099999999997</v>
          </cell>
          <cell r="AA99">
            <v>42.233727272727265</v>
          </cell>
          <cell r="AB99">
            <v>42.2</v>
          </cell>
        </row>
        <row r="100">
          <cell r="B100" t="str">
            <v xml:space="preserve"> DB-ICWC-806019C</v>
          </cell>
          <cell r="F100" t="str">
            <v xml:space="preserve">  SKU</v>
          </cell>
          <cell r="G100" t="str">
            <v>MDT Diamond Burs Inverted Cone With Collar - 10 Units/ Pack</v>
          </cell>
          <cell r="M100">
            <v>10</v>
          </cell>
          <cell r="N100">
            <v>8</v>
          </cell>
          <cell r="O100">
            <v>1.9</v>
          </cell>
          <cell r="P100">
            <v>3</v>
          </cell>
          <cell r="Q100" t="str">
            <v>Regular 19mm</v>
          </cell>
          <cell r="R100" t="str">
            <v>Course</v>
          </cell>
          <cell r="S100">
            <v>36.9</v>
          </cell>
          <cell r="W100" t="str">
            <v>ok</v>
          </cell>
          <cell r="X100">
            <v>9.5571000000000002</v>
          </cell>
          <cell r="Z100">
            <v>46.457099999999997</v>
          </cell>
          <cell r="AA100">
            <v>42.233727272727265</v>
          </cell>
          <cell r="AB100">
            <v>42.2</v>
          </cell>
        </row>
        <row r="101">
          <cell r="B101" t="str">
            <v xml:space="preserve"> DB-ICWC-806019M</v>
          </cell>
          <cell r="F101" t="str">
            <v xml:space="preserve">  SKU</v>
          </cell>
          <cell r="G101" t="str">
            <v>MDT Diamond Burs Inverted Cone With Collar - 10 Units/ Pack</v>
          </cell>
          <cell r="M101">
            <v>10</v>
          </cell>
          <cell r="N101">
            <v>9</v>
          </cell>
          <cell r="O101">
            <v>1.9</v>
          </cell>
          <cell r="P101">
            <v>3</v>
          </cell>
          <cell r="Q101" t="str">
            <v>Regular 19mm</v>
          </cell>
          <cell r="R101" t="str">
            <v>Medium</v>
          </cell>
          <cell r="S101">
            <v>36.9</v>
          </cell>
          <cell r="W101" t="str">
            <v>ok</v>
          </cell>
          <cell r="X101">
            <v>9.5571000000000002</v>
          </cell>
          <cell r="Z101">
            <v>46.457099999999997</v>
          </cell>
          <cell r="AA101">
            <v>42.233727272727265</v>
          </cell>
          <cell r="AB101">
            <v>42.2</v>
          </cell>
        </row>
        <row r="102">
          <cell r="F102" t="str">
            <v>Product</v>
          </cell>
          <cell r="G102" t="str">
            <v>MDT Diamond Burs Pear  - 10 Units / Pack</v>
          </cell>
          <cell r="N102" t="str">
            <v>Order No</v>
          </cell>
          <cell r="O102" t="str">
            <v>Head Size (mm)</v>
          </cell>
          <cell r="P102" t="str">
            <v>Head Length (mm)</v>
          </cell>
          <cell r="Q102" t="str">
            <v>Shank</v>
          </cell>
          <cell r="R102" t="str">
            <v>Grit</v>
          </cell>
          <cell r="W102" t="e">
            <v>#N/A</v>
          </cell>
          <cell r="X102">
            <v>0</v>
          </cell>
          <cell r="Z102">
            <v>0</v>
          </cell>
          <cell r="AA102">
            <v>0</v>
          </cell>
        </row>
        <row r="103">
          <cell r="B103" t="str">
            <v>DB-PR-830012C</v>
          </cell>
          <cell r="F103" t="str">
            <v xml:space="preserve">  SKU</v>
          </cell>
          <cell r="G103" t="str">
            <v>MDT Diamond Burs Pear  - 10 Units / Pack</v>
          </cell>
          <cell r="M103">
            <v>10</v>
          </cell>
          <cell r="N103">
            <v>1</v>
          </cell>
          <cell r="O103">
            <v>1.2</v>
          </cell>
          <cell r="P103">
            <v>2.8</v>
          </cell>
          <cell r="Q103" t="str">
            <v>Regular 19mm</v>
          </cell>
          <cell r="R103" t="str">
            <v>Course</v>
          </cell>
          <cell r="S103">
            <v>36.9</v>
          </cell>
          <cell r="W103" t="str">
            <v>ok</v>
          </cell>
          <cell r="X103">
            <v>9.5571000000000002</v>
          </cell>
          <cell r="Z103">
            <v>46.457099999999997</v>
          </cell>
          <cell r="AA103">
            <v>42.233727272727265</v>
          </cell>
          <cell r="AB103">
            <v>42.2</v>
          </cell>
        </row>
        <row r="104">
          <cell r="B104" t="str">
            <v>DB-PR-830012M</v>
          </cell>
          <cell r="F104" t="str">
            <v xml:space="preserve">  SKU</v>
          </cell>
          <cell r="G104" t="str">
            <v>MDT Diamond Burs Pear  - 10 Units / Pack</v>
          </cell>
          <cell r="M104">
            <v>10</v>
          </cell>
          <cell r="N104">
            <v>2</v>
          </cell>
          <cell r="O104">
            <v>1.2</v>
          </cell>
          <cell r="P104">
            <v>2.8</v>
          </cell>
          <cell r="Q104" t="str">
            <v>Regular 19mm</v>
          </cell>
          <cell r="R104" t="str">
            <v>Medium</v>
          </cell>
          <cell r="S104">
            <v>36.9</v>
          </cell>
          <cell r="W104" t="str">
            <v>ok</v>
          </cell>
          <cell r="X104">
            <v>9.5571000000000002</v>
          </cell>
          <cell r="Z104">
            <v>46.457099999999997</v>
          </cell>
          <cell r="AA104">
            <v>42.233727272727265</v>
          </cell>
          <cell r="AB104">
            <v>42.2</v>
          </cell>
        </row>
        <row r="105">
          <cell r="B105" t="str">
            <v>DB-PR-830012XF</v>
          </cell>
          <cell r="F105" t="str">
            <v xml:space="preserve">  SKU</v>
          </cell>
          <cell r="G105" t="str">
            <v>MDT Diamond Burs Pear  - 10 Units / Pack</v>
          </cell>
          <cell r="M105">
            <v>10</v>
          </cell>
          <cell r="N105">
            <v>3</v>
          </cell>
          <cell r="O105">
            <v>1.2</v>
          </cell>
          <cell r="P105">
            <v>3</v>
          </cell>
          <cell r="Q105" t="str">
            <v>Regular 19mm</v>
          </cell>
          <cell r="R105" t="str">
            <v>Extra Fine</v>
          </cell>
          <cell r="S105">
            <v>36.9</v>
          </cell>
          <cell r="W105" t="str">
            <v>ok</v>
          </cell>
          <cell r="X105">
            <v>9.5571000000000002</v>
          </cell>
          <cell r="Z105">
            <v>46.457099999999997</v>
          </cell>
          <cell r="AA105">
            <v>42.233727272727265</v>
          </cell>
          <cell r="AB105">
            <v>42.2</v>
          </cell>
        </row>
        <row r="106">
          <cell r="B106" t="str">
            <v>DB-PR-830014C</v>
          </cell>
          <cell r="F106" t="str">
            <v xml:space="preserve">  SKU</v>
          </cell>
          <cell r="G106" t="str">
            <v>MDT Diamond Burs Pear  - 10 Units / Pack</v>
          </cell>
          <cell r="M106">
            <v>10</v>
          </cell>
          <cell r="N106">
            <v>4</v>
          </cell>
          <cell r="O106">
            <v>1.4</v>
          </cell>
          <cell r="P106">
            <v>4</v>
          </cell>
          <cell r="Q106" t="str">
            <v>Regular 19mm</v>
          </cell>
          <cell r="R106" t="str">
            <v>Course</v>
          </cell>
          <cell r="S106">
            <v>36.9</v>
          </cell>
          <cell r="W106" t="str">
            <v>ok</v>
          </cell>
          <cell r="X106">
            <v>9.5571000000000002</v>
          </cell>
          <cell r="Z106">
            <v>46.457099999999997</v>
          </cell>
          <cell r="AA106">
            <v>42.233727272727265</v>
          </cell>
          <cell r="AB106">
            <v>42.2</v>
          </cell>
        </row>
        <row r="107">
          <cell r="B107" t="str">
            <v>DB-PR-830124M</v>
          </cell>
          <cell r="F107" t="str">
            <v xml:space="preserve">  SKU</v>
          </cell>
          <cell r="G107" t="str">
            <v>MDT Diamond Burs Pear  - 10 Units / Pack</v>
          </cell>
          <cell r="M107">
            <v>10</v>
          </cell>
          <cell r="N107">
            <v>5</v>
          </cell>
          <cell r="O107">
            <v>1.4</v>
          </cell>
          <cell r="P107">
            <v>5</v>
          </cell>
          <cell r="Q107" t="str">
            <v>Regular 19mm</v>
          </cell>
          <cell r="R107" t="str">
            <v>Medium</v>
          </cell>
          <cell r="S107">
            <v>36.9</v>
          </cell>
          <cell r="W107" t="str">
            <v>ok</v>
          </cell>
          <cell r="X107">
            <v>9.5571000000000002</v>
          </cell>
          <cell r="Z107">
            <v>46.457099999999997</v>
          </cell>
          <cell r="AA107">
            <v>42.233727272727265</v>
          </cell>
          <cell r="AB107">
            <v>42.2</v>
          </cell>
        </row>
        <row r="108">
          <cell r="B108" t="str">
            <v>DB-PR-830016M</v>
          </cell>
          <cell r="F108" t="str">
            <v xml:space="preserve">  SKU</v>
          </cell>
          <cell r="G108" t="str">
            <v>MDT Diamond Burs Pear  - 10 Units / Pack</v>
          </cell>
          <cell r="M108">
            <v>10</v>
          </cell>
          <cell r="N108">
            <v>6</v>
          </cell>
          <cell r="O108">
            <v>1.6</v>
          </cell>
          <cell r="P108">
            <v>3</v>
          </cell>
          <cell r="Q108" t="str">
            <v>Regular 19mm</v>
          </cell>
          <cell r="R108" t="str">
            <v>Medium</v>
          </cell>
          <cell r="S108">
            <v>36.9</v>
          </cell>
          <cell r="W108" t="str">
            <v>ok</v>
          </cell>
          <cell r="X108">
            <v>9.5571000000000002</v>
          </cell>
          <cell r="Z108">
            <v>46.457099999999997</v>
          </cell>
          <cell r="AA108">
            <v>42.233727272727265</v>
          </cell>
          <cell r="AB108">
            <v>42.2</v>
          </cell>
        </row>
        <row r="109">
          <cell r="F109" t="str">
            <v>Product</v>
          </cell>
          <cell r="G109" t="str">
            <v>MDT Diamond Burs Pointed Cone</v>
          </cell>
          <cell r="N109" t="str">
            <v>Order No</v>
          </cell>
          <cell r="O109" t="str">
            <v>Head Size (mm)</v>
          </cell>
          <cell r="P109" t="str">
            <v>Head Length (mm)</v>
          </cell>
          <cell r="Q109" t="str">
            <v>Shank</v>
          </cell>
          <cell r="R109" t="str">
            <v>Grit</v>
          </cell>
          <cell r="W109" t="e">
            <v>#N/A</v>
          </cell>
          <cell r="X109">
            <v>0</v>
          </cell>
          <cell r="Z109">
            <v>0</v>
          </cell>
          <cell r="AA109">
            <v>0</v>
          </cell>
        </row>
        <row r="110">
          <cell r="B110" t="str">
            <v>DB-PC-859012F</v>
          </cell>
          <cell r="F110" t="str">
            <v xml:space="preserve">  SKU</v>
          </cell>
          <cell r="G110" t="str">
            <v>MDT Diamond Burs Pointed Cone - 10 Units/ Pack</v>
          </cell>
          <cell r="M110">
            <v>10</v>
          </cell>
          <cell r="N110">
            <v>1</v>
          </cell>
          <cell r="O110">
            <v>1.2</v>
          </cell>
          <cell r="P110">
            <v>11.5</v>
          </cell>
          <cell r="Q110" t="str">
            <v>Regular 19mm</v>
          </cell>
          <cell r="R110" t="str">
            <v>Fine</v>
          </cell>
          <cell r="S110">
            <v>36.9</v>
          </cell>
          <cell r="W110" t="str">
            <v>ok</v>
          </cell>
          <cell r="X110">
            <v>9.5571000000000002</v>
          </cell>
          <cell r="Z110">
            <v>46.457099999999997</v>
          </cell>
          <cell r="AA110">
            <v>42.233727272727265</v>
          </cell>
          <cell r="AB110">
            <v>42.2</v>
          </cell>
        </row>
        <row r="111">
          <cell r="B111" t="str">
            <v>DB-PC-859012C</v>
          </cell>
          <cell r="F111" t="str">
            <v xml:space="preserve">  SKU</v>
          </cell>
          <cell r="G111" t="str">
            <v>MDT Diamond Burs Pointed Cone - 10 Units/ Pack</v>
          </cell>
          <cell r="M111">
            <v>10</v>
          </cell>
          <cell r="N111">
            <v>2</v>
          </cell>
          <cell r="O111">
            <v>1.2</v>
          </cell>
          <cell r="P111">
            <v>10</v>
          </cell>
          <cell r="Q111" t="str">
            <v>Regular 19mm</v>
          </cell>
          <cell r="R111" t="str">
            <v>Course</v>
          </cell>
          <cell r="S111">
            <v>36.9</v>
          </cell>
          <cell r="W111" t="str">
            <v>ok</v>
          </cell>
          <cell r="X111">
            <v>9.5571000000000002</v>
          </cell>
          <cell r="Z111">
            <v>46.457099999999997</v>
          </cell>
          <cell r="AA111">
            <v>42.233727272727265</v>
          </cell>
          <cell r="AB111">
            <v>42.2</v>
          </cell>
        </row>
        <row r="112">
          <cell r="B112" t="str">
            <v>DB-PC-859012M</v>
          </cell>
          <cell r="F112" t="str">
            <v xml:space="preserve">  SKU</v>
          </cell>
          <cell r="G112" t="str">
            <v>MDT Diamond Burs Pointed Cone - 10 Units/ Pack</v>
          </cell>
          <cell r="M112">
            <v>10</v>
          </cell>
          <cell r="N112">
            <v>3</v>
          </cell>
          <cell r="O112">
            <v>1.2</v>
          </cell>
          <cell r="P112">
            <v>10</v>
          </cell>
          <cell r="Q112" t="str">
            <v>Regular 19mm</v>
          </cell>
          <cell r="R112" t="str">
            <v>Medium</v>
          </cell>
          <cell r="S112">
            <v>36.9</v>
          </cell>
          <cell r="W112" t="str">
            <v>ok</v>
          </cell>
          <cell r="X112">
            <v>9.5571000000000002</v>
          </cell>
          <cell r="Z112">
            <v>46.457099999999997</v>
          </cell>
          <cell r="AA112">
            <v>42.233727272727265</v>
          </cell>
          <cell r="AB112">
            <v>42.2</v>
          </cell>
        </row>
        <row r="113">
          <cell r="B113" t="str">
            <v>DB-PC-859014M</v>
          </cell>
          <cell r="F113" t="str">
            <v xml:space="preserve">  SKU</v>
          </cell>
          <cell r="G113" t="str">
            <v>MDT Diamond Burs Pointed Cone - 10 Units/ Pack</v>
          </cell>
          <cell r="M113">
            <v>10</v>
          </cell>
          <cell r="N113">
            <v>4</v>
          </cell>
          <cell r="O113">
            <v>1.4</v>
          </cell>
          <cell r="P113">
            <v>10</v>
          </cell>
          <cell r="Q113" t="str">
            <v>Regular 19mm</v>
          </cell>
          <cell r="R113" t="str">
            <v>Medium</v>
          </cell>
          <cell r="S113">
            <v>36.9</v>
          </cell>
          <cell r="W113" t="str">
            <v>ok</v>
          </cell>
          <cell r="X113">
            <v>9.5571000000000002</v>
          </cell>
          <cell r="Z113">
            <v>46.457099999999997</v>
          </cell>
          <cell r="AA113">
            <v>42.233727272727265</v>
          </cell>
          <cell r="AB113">
            <v>42.2</v>
          </cell>
        </row>
        <row r="114">
          <cell r="B114" t="str">
            <v>DB-PC-859016C</v>
          </cell>
          <cell r="F114" t="str">
            <v xml:space="preserve">  SKU</v>
          </cell>
          <cell r="G114" t="str">
            <v>MDT Diamond Burs Pointed Cone - 10 Units/ Pack</v>
          </cell>
          <cell r="M114">
            <v>10</v>
          </cell>
          <cell r="N114">
            <v>5</v>
          </cell>
          <cell r="O114">
            <v>1.6</v>
          </cell>
          <cell r="P114">
            <v>10</v>
          </cell>
          <cell r="Q114" t="str">
            <v>Regular 19mm</v>
          </cell>
          <cell r="R114" t="str">
            <v>Course</v>
          </cell>
          <cell r="S114">
            <v>36.9</v>
          </cell>
          <cell r="W114" t="str">
            <v>ok</v>
          </cell>
          <cell r="X114">
            <v>9.5571000000000002</v>
          </cell>
          <cell r="Z114">
            <v>46.457099999999997</v>
          </cell>
          <cell r="AA114">
            <v>42.233727272727265</v>
          </cell>
          <cell r="AB114">
            <v>42.2</v>
          </cell>
        </row>
        <row r="115">
          <cell r="B115" t="str">
            <v>DB-PC-859016F</v>
          </cell>
          <cell r="F115" t="str">
            <v xml:space="preserve">  SKU</v>
          </cell>
          <cell r="G115" t="str">
            <v>MDT Diamond Burs Pointed Cone - 10 Units/ Pack</v>
          </cell>
          <cell r="M115">
            <v>10</v>
          </cell>
          <cell r="N115">
            <v>6</v>
          </cell>
          <cell r="O115">
            <v>1.6</v>
          </cell>
          <cell r="P115">
            <v>10</v>
          </cell>
          <cell r="Q115" t="str">
            <v>Regular 19mm</v>
          </cell>
          <cell r="R115" t="str">
            <v>Fine</v>
          </cell>
          <cell r="S115">
            <v>36.9</v>
          </cell>
          <cell r="W115" t="str">
            <v>ok</v>
          </cell>
          <cell r="X115">
            <v>9.5571000000000002</v>
          </cell>
          <cell r="Z115">
            <v>46.457099999999997</v>
          </cell>
          <cell r="AA115">
            <v>42.233727272727265</v>
          </cell>
          <cell r="AB115">
            <v>42.2</v>
          </cell>
        </row>
        <row r="116">
          <cell r="B116" t="str">
            <v>DB-PC-859016M</v>
          </cell>
          <cell r="F116" t="str">
            <v xml:space="preserve">  SKU</v>
          </cell>
          <cell r="G116" t="str">
            <v>MDT Diamond Burs Pointed Cone - 10 Units/ Pack</v>
          </cell>
          <cell r="M116">
            <v>10</v>
          </cell>
          <cell r="N116">
            <v>7</v>
          </cell>
          <cell r="O116">
            <v>1.6</v>
          </cell>
          <cell r="P116">
            <v>10</v>
          </cell>
          <cell r="Q116" t="str">
            <v>Regular 19mm</v>
          </cell>
          <cell r="R116" t="str">
            <v>Medium</v>
          </cell>
          <cell r="S116">
            <v>36.9</v>
          </cell>
          <cell r="W116" t="str">
            <v>ok</v>
          </cell>
          <cell r="X116">
            <v>9.5571000000000002</v>
          </cell>
          <cell r="Z116">
            <v>46.457099999999997</v>
          </cell>
          <cell r="AA116">
            <v>42.233727272727265</v>
          </cell>
          <cell r="AB116">
            <v>42.2</v>
          </cell>
        </row>
        <row r="117">
          <cell r="B117" t="str">
            <v>DB-PC-859016XF</v>
          </cell>
          <cell r="F117" t="str">
            <v xml:space="preserve">  SKU</v>
          </cell>
          <cell r="G117" t="str">
            <v>MDT Diamond Burs Pointed Cone - 10 Units/ Pack</v>
          </cell>
          <cell r="M117">
            <v>10</v>
          </cell>
          <cell r="N117">
            <v>8</v>
          </cell>
          <cell r="O117">
            <v>1.6</v>
          </cell>
          <cell r="P117">
            <v>10</v>
          </cell>
          <cell r="Q117" t="str">
            <v>Regular 19mm</v>
          </cell>
          <cell r="R117" t="str">
            <v>Extra Fine</v>
          </cell>
          <cell r="S117">
            <v>36.9</v>
          </cell>
          <cell r="W117" t="str">
            <v>ok</v>
          </cell>
          <cell r="X117">
            <v>9.5571000000000002</v>
          </cell>
          <cell r="Z117">
            <v>46.457099999999997</v>
          </cell>
          <cell r="AA117">
            <v>42.233727272727265</v>
          </cell>
          <cell r="AB117">
            <v>42.2</v>
          </cell>
        </row>
        <row r="118">
          <cell r="F118" t="str">
            <v>Product</v>
          </cell>
          <cell r="G118" t="str">
            <v>MDT Diamond Burs Round - 10 Units/ Pack</v>
          </cell>
          <cell r="N118" t="str">
            <v>Order No</v>
          </cell>
          <cell r="O118" t="str">
            <v>Head Size (mm)</v>
          </cell>
          <cell r="P118" t="str">
            <v>Head Length (mm)</v>
          </cell>
          <cell r="Q118" t="str">
            <v>Shank</v>
          </cell>
          <cell r="R118" t="str">
            <v>Grit</v>
          </cell>
          <cell r="W118" t="e">
            <v>#N/A</v>
          </cell>
          <cell r="X118">
            <v>0</v>
          </cell>
          <cell r="Z118">
            <v>0</v>
          </cell>
          <cell r="AA118">
            <v>0</v>
          </cell>
        </row>
        <row r="119">
          <cell r="B119" t="str">
            <v>DB-RD-801009M</v>
          </cell>
          <cell r="F119" t="str">
            <v xml:space="preserve">  SKU</v>
          </cell>
          <cell r="G119" t="str">
            <v>MDT Diamond Burs Round - 10 Units/ Pack</v>
          </cell>
          <cell r="M119">
            <v>10</v>
          </cell>
          <cell r="N119">
            <v>1</v>
          </cell>
          <cell r="O119">
            <v>0.9</v>
          </cell>
          <cell r="P119">
            <v>0.9</v>
          </cell>
          <cell r="Q119" t="str">
            <v>Regular 19mm</v>
          </cell>
          <cell r="R119" t="str">
            <v>Medium</v>
          </cell>
          <cell r="S119">
            <v>36.9</v>
          </cell>
          <cell r="W119" t="str">
            <v>ok</v>
          </cell>
          <cell r="X119">
            <v>9.5571000000000002</v>
          </cell>
          <cell r="Z119">
            <v>46.457099999999997</v>
          </cell>
          <cell r="AA119">
            <v>42.233727272727265</v>
          </cell>
          <cell r="AB119">
            <v>42.2</v>
          </cell>
        </row>
        <row r="120">
          <cell r="B120" t="str">
            <v>DB-RD-801010F</v>
          </cell>
          <cell r="F120" t="str">
            <v xml:space="preserve">  SKU</v>
          </cell>
          <cell r="G120" t="str">
            <v>MDT Diamond Burs Round - 10 Units/ Pack</v>
          </cell>
          <cell r="M120">
            <v>10</v>
          </cell>
          <cell r="N120">
            <v>2</v>
          </cell>
          <cell r="O120">
            <v>1</v>
          </cell>
          <cell r="P120">
            <v>1</v>
          </cell>
          <cell r="Q120" t="str">
            <v>Regular 19mm</v>
          </cell>
          <cell r="R120" t="str">
            <v>Fine</v>
          </cell>
          <cell r="S120">
            <v>36.9</v>
          </cell>
          <cell r="W120" t="str">
            <v>ok</v>
          </cell>
          <cell r="X120">
            <v>9.5571000000000002</v>
          </cell>
          <cell r="Z120">
            <v>46.457099999999997</v>
          </cell>
          <cell r="AA120">
            <v>42.233727272727265</v>
          </cell>
          <cell r="AB120">
            <v>42.2</v>
          </cell>
        </row>
        <row r="121">
          <cell r="B121" t="str">
            <v>DB-RD-801010M</v>
          </cell>
          <cell r="F121" t="str">
            <v xml:space="preserve">  SKU</v>
          </cell>
          <cell r="G121" t="str">
            <v>MDT Diamond Burs Round - 10 Units/ Pack</v>
          </cell>
          <cell r="M121">
            <v>10</v>
          </cell>
          <cell r="N121">
            <v>3</v>
          </cell>
          <cell r="O121">
            <v>1</v>
          </cell>
          <cell r="P121">
            <v>1</v>
          </cell>
          <cell r="Q121" t="str">
            <v>Regular 19mm</v>
          </cell>
          <cell r="R121" t="str">
            <v>Medium</v>
          </cell>
          <cell r="S121">
            <v>36.9</v>
          </cell>
          <cell r="W121" t="str">
            <v>ok</v>
          </cell>
          <cell r="X121">
            <v>9.5571000000000002</v>
          </cell>
          <cell r="Z121">
            <v>46.457099999999997</v>
          </cell>
          <cell r="AA121">
            <v>42.233727272727265</v>
          </cell>
          <cell r="AB121">
            <v>42.2</v>
          </cell>
        </row>
        <row r="122">
          <cell r="B122" t="str">
            <v>DB-RD-801012C</v>
          </cell>
          <cell r="F122" t="str">
            <v xml:space="preserve">  SKU</v>
          </cell>
          <cell r="G122" t="str">
            <v>MDT Diamond Burs Round - 10 Units/ Pack</v>
          </cell>
          <cell r="M122">
            <v>10</v>
          </cell>
          <cell r="N122">
            <v>4</v>
          </cell>
          <cell r="O122">
            <v>1.2</v>
          </cell>
          <cell r="P122">
            <v>1.2</v>
          </cell>
          <cell r="Q122" t="str">
            <v>Regular 19mm</v>
          </cell>
          <cell r="R122" t="str">
            <v>Course</v>
          </cell>
          <cell r="S122">
            <v>36.9</v>
          </cell>
          <cell r="W122" t="str">
            <v>ok</v>
          </cell>
          <cell r="X122">
            <v>9.5571000000000002</v>
          </cell>
          <cell r="Z122">
            <v>46.457099999999997</v>
          </cell>
          <cell r="AA122">
            <v>42.233727272727265</v>
          </cell>
          <cell r="AB122">
            <v>42.2</v>
          </cell>
        </row>
        <row r="123">
          <cell r="B123" t="str">
            <v>DB-RD-801012M</v>
          </cell>
          <cell r="F123" t="str">
            <v xml:space="preserve">  SKU</v>
          </cell>
          <cell r="G123" t="str">
            <v>MDT Diamond Burs Round - 10 Units/ Pack</v>
          </cell>
          <cell r="M123">
            <v>10</v>
          </cell>
          <cell r="N123">
            <v>5</v>
          </cell>
          <cell r="O123">
            <v>1.2</v>
          </cell>
          <cell r="P123">
            <v>1.2</v>
          </cell>
          <cell r="Q123" t="str">
            <v>Regular 19mm</v>
          </cell>
          <cell r="R123" t="str">
            <v>Medium</v>
          </cell>
          <cell r="S123">
            <v>36.9</v>
          </cell>
          <cell r="W123" t="str">
            <v>ok</v>
          </cell>
          <cell r="X123">
            <v>9.5571000000000002</v>
          </cell>
          <cell r="Z123">
            <v>46.457099999999997</v>
          </cell>
          <cell r="AA123">
            <v>42.233727272727265</v>
          </cell>
          <cell r="AB123">
            <v>42.2</v>
          </cell>
        </row>
        <row r="124">
          <cell r="B124" t="str">
            <v>DB-RD-801014C</v>
          </cell>
          <cell r="F124" t="str">
            <v xml:space="preserve">  SKU</v>
          </cell>
          <cell r="G124" t="str">
            <v>MDT Diamond Burs Round - 10 Units/ Pack</v>
          </cell>
          <cell r="M124">
            <v>10</v>
          </cell>
          <cell r="N124">
            <v>6</v>
          </cell>
          <cell r="O124">
            <v>1.4</v>
          </cell>
          <cell r="P124">
            <v>1.4</v>
          </cell>
          <cell r="Q124" t="str">
            <v>Regular 19mm</v>
          </cell>
          <cell r="R124" t="str">
            <v>Course</v>
          </cell>
          <cell r="S124">
            <v>36.9</v>
          </cell>
          <cell r="W124" t="str">
            <v>ok</v>
          </cell>
          <cell r="X124">
            <v>9.5571000000000002</v>
          </cell>
          <cell r="Z124">
            <v>46.457099999999997</v>
          </cell>
          <cell r="AA124">
            <v>42.233727272727265</v>
          </cell>
          <cell r="AB124">
            <v>42.2</v>
          </cell>
        </row>
        <row r="125">
          <cell r="B125" t="str">
            <v>DB-RD-801014M</v>
          </cell>
          <cell r="F125" t="str">
            <v xml:space="preserve">  SKU</v>
          </cell>
          <cell r="G125" t="str">
            <v>MDT Diamond Burs Round - 10 Units/ Pack</v>
          </cell>
          <cell r="M125">
            <v>10</v>
          </cell>
          <cell r="N125">
            <v>7</v>
          </cell>
          <cell r="O125">
            <v>1.4</v>
          </cell>
          <cell r="P125">
            <v>1.4</v>
          </cell>
          <cell r="Q125" t="str">
            <v>Regular 19mm</v>
          </cell>
          <cell r="R125" t="str">
            <v>Medium</v>
          </cell>
          <cell r="S125">
            <v>36.9</v>
          </cell>
          <cell r="W125" t="str">
            <v>ok</v>
          </cell>
          <cell r="X125">
            <v>9.5571000000000002</v>
          </cell>
          <cell r="Z125">
            <v>46.457099999999997</v>
          </cell>
          <cell r="AA125">
            <v>42.233727272727265</v>
          </cell>
          <cell r="AB125">
            <v>42.2</v>
          </cell>
        </row>
        <row r="126">
          <cell r="B126" t="str">
            <v>DB-RD-801016C</v>
          </cell>
          <cell r="F126" t="str">
            <v xml:space="preserve">  SKU</v>
          </cell>
          <cell r="G126" t="str">
            <v>MDT Diamond Burs Round - 10 Units/ Pack</v>
          </cell>
          <cell r="M126">
            <v>10</v>
          </cell>
          <cell r="N126">
            <v>8</v>
          </cell>
          <cell r="O126">
            <v>1.6</v>
          </cell>
          <cell r="P126">
            <v>1.6</v>
          </cell>
          <cell r="Q126" t="str">
            <v>Regular 19mm</v>
          </cell>
          <cell r="R126" t="str">
            <v>Course</v>
          </cell>
          <cell r="S126">
            <v>36.9</v>
          </cell>
          <cell r="W126" t="str">
            <v>ok</v>
          </cell>
          <cell r="X126">
            <v>9.5571000000000002</v>
          </cell>
          <cell r="Z126">
            <v>46.457099999999997</v>
          </cell>
          <cell r="AA126">
            <v>42.233727272727265</v>
          </cell>
          <cell r="AB126">
            <v>42.2</v>
          </cell>
        </row>
        <row r="127">
          <cell r="B127" t="str">
            <v>DB-RD-801016F</v>
          </cell>
          <cell r="F127" t="str">
            <v xml:space="preserve">  SKU</v>
          </cell>
          <cell r="G127" t="str">
            <v>MDT Diamond Burs Round - 10 Units/ Pack</v>
          </cell>
          <cell r="M127">
            <v>10</v>
          </cell>
          <cell r="N127">
            <v>9</v>
          </cell>
          <cell r="O127">
            <v>1.6</v>
          </cell>
          <cell r="P127">
            <v>1.6</v>
          </cell>
          <cell r="Q127" t="str">
            <v>Regular 19mm</v>
          </cell>
          <cell r="R127" t="str">
            <v>Fine</v>
          </cell>
          <cell r="S127">
            <v>36.9</v>
          </cell>
          <cell r="W127" t="str">
            <v>ok</v>
          </cell>
          <cell r="X127">
            <v>9.5571000000000002</v>
          </cell>
          <cell r="Z127">
            <v>46.457099999999997</v>
          </cell>
          <cell r="AA127">
            <v>42.233727272727265</v>
          </cell>
          <cell r="AB127">
            <v>42.2</v>
          </cell>
        </row>
        <row r="128">
          <cell r="B128" t="str">
            <v>DB-RD-801016M</v>
          </cell>
          <cell r="F128" t="str">
            <v xml:space="preserve">  SKU</v>
          </cell>
          <cell r="G128" t="str">
            <v>MDT Diamond Burs Round - 10 Units/ Pack</v>
          </cell>
          <cell r="M128">
            <v>10</v>
          </cell>
          <cell r="N128">
            <v>10</v>
          </cell>
          <cell r="O128">
            <v>1.6</v>
          </cell>
          <cell r="P128">
            <v>1.6</v>
          </cell>
          <cell r="Q128" t="str">
            <v>Regular 19mm</v>
          </cell>
          <cell r="R128" t="str">
            <v>Medium</v>
          </cell>
          <cell r="S128">
            <v>36.9</v>
          </cell>
          <cell r="W128" t="str">
            <v>ok</v>
          </cell>
          <cell r="X128">
            <v>9.5571000000000002</v>
          </cell>
          <cell r="Z128">
            <v>46.457099999999997</v>
          </cell>
          <cell r="AA128">
            <v>42.233727272727265</v>
          </cell>
          <cell r="AB128">
            <v>42.2</v>
          </cell>
        </row>
        <row r="129">
          <cell r="B129" t="str">
            <v>DB-RD-801018C</v>
          </cell>
          <cell r="F129" t="str">
            <v xml:space="preserve">  SKU</v>
          </cell>
          <cell r="G129" t="str">
            <v>MDT Diamond Burs Round - 10 Units/ Pack</v>
          </cell>
          <cell r="M129">
            <v>10</v>
          </cell>
          <cell r="N129">
            <v>11</v>
          </cell>
          <cell r="O129">
            <v>1.8</v>
          </cell>
          <cell r="P129">
            <v>1.8</v>
          </cell>
          <cell r="Q129" t="str">
            <v>Regular 19mm</v>
          </cell>
          <cell r="R129" t="str">
            <v>Extra Course</v>
          </cell>
          <cell r="S129">
            <v>36.9</v>
          </cell>
          <cell r="W129" t="str">
            <v>ok</v>
          </cell>
          <cell r="X129">
            <v>9.5571000000000002</v>
          </cell>
          <cell r="Z129">
            <v>46.457099999999997</v>
          </cell>
          <cell r="AA129">
            <v>42.233727272727265</v>
          </cell>
          <cell r="AB129">
            <v>42.2</v>
          </cell>
        </row>
        <row r="130">
          <cell r="B130" t="str">
            <v>DB-RD-801018F</v>
          </cell>
          <cell r="F130" t="str">
            <v xml:space="preserve">  SKU</v>
          </cell>
          <cell r="G130" t="str">
            <v>MDT Diamond Burs Round - 10 Units/ Pack</v>
          </cell>
          <cell r="M130">
            <v>10</v>
          </cell>
          <cell r="N130">
            <v>12</v>
          </cell>
          <cell r="O130">
            <v>1.8</v>
          </cell>
          <cell r="P130">
            <v>1.8</v>
          </cell>
          <cell r="Q130" t="str">
            <v>Regular 19mm</v>
          </cell>
          <cell r="R130" t="str">
            <v>Fine</v>
          </cell>
          <cell r="S130">
            <v>36.9</v>
          </cell>
          <cell r="W130" t="str">
            <v>ok</v>
          </cell>
          <cell r="X130">
            <v>9.5571000000000002</v>
          </cell>
          <cell r="Z130">
            <v>46.457099999999997</v>
          </cell>
          <cell r="AA130">
            <v>42.233727272727265</v>
          </cell>
          <cell r="AB130">
            <v>42.2</v>
          </cell>
        </row>
        <row r="131">
          <cell r="B131" t="str">
            <v>DB-RD-801018M</v>
          </cell>
          <cell r="F131" t="str">
            <v xml:space="preserve">  SKU</v>
          </cell>
          <cell r="G131" t="str">
            <v>MDT Diamond Burs Round - 10 Units/ Pack</v>
          </cell>
          <cell r="M131">
            <v>10</v>
          </cell>
          <cell r="N131">
            <v>13</v>
          </cell>
          <cell r="O131">
            <v>1.8</v>
          </cell>
          <cell r="P131">
            <v>1.8</v>
          </cell>
          <cell r="Q131" t="str">
            <v>Regular 19mm</v>
          </cell>
          <cell r="R131" t="str">
            <v>Medium</v>
          </cell>
          <cell r="S131">
            <v>36.9</v>
          </cell>
          <cell r="W131" t="str">
            <v>ok</v>
          </cell>
          <cell r="X131">
            <v>9.5571000000000002</v>
          </cell>
          <cell r="Z131">
            <v>46.457099999999997</v>
          </cell>
          <cell r="AA131">
            <v>42.233727272727265</v>
          </cell>
          <cell r="AB131">
            <v>42.2</v>
          </cell>
        </row>
        <row r="132">
          <cell r="F132" t="str">
            <v>Product</v>
          </cell>
          <cell r="G132" t="str">
            <v xml:space="preserve"> MDT Diamond Burs Round With Collar</v>
          </cell>
          <cell r="N132" t="str">
            <v>Order No</v>
          </cell>
          <cell r="O132" t="str">
            <v>Head Size (mm)</v>
          </cell>
          <cell r="P132" t="str">
            <v>Head Length (mm)</v>
          </cell>
          <cell r="Q132" t="str">
            <v>Shank</v>
          </cell>
          <cell r="R132" t="str">
            <v>Grit</v>
          </cell>
          <cell r="W132" t="e">
            <v>#N/A</v>
          </cell>
          <cell r="X132">
            <v>0</v>
          </cell>
          <cell r="Z132">
            <v>0</v>
          </cell>
          <cell r="AA132">
            <v>0</v>
          </cell>
        </row>
        <row r="133">
          <cell r="B133" t="str">
            <v>DB-RWC-802012M</v>
          </cell>
          <cell r="F133" t="str">
            <v xml:space="preserve">  SKU</v>
          </cell>
          <cell r="G133" t="str">
            <v>MDT Diamond Burs Round With Collar - 10 Units/ Pack</v>
          </cell>
          <cell r="M133">
            <v>10</v>
          </cell>
          <cell r="N133">
            <v>1</v>
          </cell>
          <cell r="O133">
            <v>1.2</v>
          </cell>
          <cell r="P133">
            <v>2.2000000000000002</v>
          </cell>
          <cell r="Q133" t="str">
            <v>Regular 19mm</v>
          </cell>
          <cell r="R133" t="str">
            <v>Medium</v>
          </cell>
          <cell r="S133">
            <v>36.9</v>
          </cell>
          <cell r="W133" t="str">
            <v>ok</v>
          </cell>
          <cell r="X133">
            <v>9.5571000000000002</v>
          </cell>
          <cell r="Z133">
            <v>46.457099999999997</v>
          </cell>
          <cell r="AA133">
            <v>42.233727272727265</v>
          </cell>
          <cell r="AB133">
            <v>42.2</v>
          </cell>
        </row>
        <row r="134">
          <cell r="B134" t="str">
            <v>DB-RWC-802014M</v>
          </cell>
          <cell r="F134" t="str">
            <v xml:space="preserve">  SKU</v>
          </cell>
          <cell r="G134" t="str">
            <v>MDT Diamond Burs Round With Collar - 10 Units/ Pack</v>
          </cell>
          <cell r="M134">
            <v>10</v>
          </cell>
          <cell r="N134">
            <v>2</v>
          </cell>
          <cell r="O134">
            <v>1.4</v>
          </cell>
          <cell r="P134">
            <v>2.2000000000000002</v>
          </cell>
          <cell r="Q134" t="str">
            <v>Regular 19mm</v>
          </cell>
          <cell r="R134" t="str">
            <v>Medium</v>
          </cell>
          <cell r="S134">
            <v>36.9</v>
          </cell>
          <cell r="W134" t="str">
            <v>ok</v>
          </cell>
          <cell r="X134">
            <v>9.5571000000000002</v>
          </cell>
          <cell r="Z134">
            <v>46.457099999999997</v>
          </cell>
          <cell r="AA134">
            <v>42.233727272727265</v>
          </cell>
          <cell r="AB134">
            <v>42.2</v>
          </cell>
        </row>
        <row r="135">
          <cell r="B135" t="str">
            <v>DB-RWC-802021C</v>
          </cell>
          <cell r="F135" t="str">
            <v xml:space="preserve">  SKU</v>
          </cell>
          <cell r="G135" t="str">
            <v>MDT Diamond Burs Round With Collar - 10 Units/ Pack</v>
          </cell>
          <cell r="M135">
            <v>10</v>
          </cell>
          <cell r="N135">
            <v>3</v>
          </cell>
          <cell r="O135">
            <v>2.1</v>
          </cell>
          <cell r="P135">
            <v>2.7</v>
          </cell>
          <cell r="Q135" t="str">
            <v>Regular 19mm</v>
          </cell>
          <cell r="R135" t="str">
            <v>Course</v>
          </cell>
          <cell r="S135">
            <v>36.9</v>
          </cell>
          <cell r="W135" t="str">
            <v>ok</v>
          </cell>
          <cell r="X135">
            <v>9.5571000000000002</v>
          </cell>
          <cell r="Z135">
            <v>46.457099999999997</v>
          </cell>
          <cell r="AA135">
            <v>42.233727272727265</v>
          </cell>
          <cell r="AB135">
            <v>42.2</v>
          </cell>
        </row>
        <row r="136">
          <cell r="B136" t="str">
            <v>DB-RWC-802021F</v>
          </cell>
          <cell r="F136" t="str">
            <v xml:space="preserve">  SKU</v>
          </cell>
          <cell r="G136" t="str">
            <v>MDT Diamond Burs Round With Collar - 10 Units/ Pack</v>
          </cell>
          <cell r="M136">
            <v>10</v>
          </cell>
          <cell r="N136">
            <v>4</v>
          </cell>
          <cell r="O136">
            <v>2.1</v>
          </cell>
          <cell r="P136">
            <v>2.7</v>
          </cell>
          <cell r="Q136" t="str">
            <v>Regular 19mm</v>
          </cell>
          <cell r="R136" t="str">
            <v>Fine</v>
          </cell>
          <cell r="S136">
            <v>36.9</v>
          </cell>
          <cell r="W136" t="str">
            <v>ok</v>
          </cell>
          <cell r="X136">
            <v>9.5571000000000002</v>
          </cell>
          <cell r="Z136">
            <v>46.457099999999997</v>
          </cell>
          <cell r="AA136">
            <v>42.233727272727265</v>
          </cell>
          <cell r="AB136">
            <v>42.2</v>
          </cell>
        </row>
        <row r="137">
          <cell r="B137" t="str">
            <v>DB-RWC-802021M</v>
          </cell>
          <cell r="F137" t="str">
            <v xml:space="preserve">  SKU</v>
          </cell>
          <cell r="G137" t="str">
            <v>MDT Diamond Burs Round With Collar - 10 Units/ Pack</v>
          </cell>
          <cell r="M137">
            <v>10</v>
          </cell>
          <cell r="N137">
            <v>5</v>
          </cell>
          <cell r="O137">
            <v>2.1</v>
          </cell>
          <cell r="P137">
            <v>2.7</v>
          </cell>
          <cell r="Q137" t="str">
            <v>Regular 19mm</v>
          </cell>
          <cell r="R137" t="str">
            <v>Medium</v>
          </cell>
          <cell r="S137">
            <v>36.9</v>
          </cell>
          <cell r="W137" t="str">
            <v>ok</v>
          </cell>
          <cell r="X137">
            <v>9.5571000000000002</v>
          </cell>
          <cell r="Z137">
            <v>46.457099999999997</v>
          </cell>
          <cell r="AA137">
            <v>42.233727272727265</v>
          </cell>
          <cell r="AB137">
            <v>42.2</v>
          </cell>
        </row>
        <row r="138">
          <cell r="F138" t="str">
            <v>Product</v>
          </cell>
          <cell r="G138" t="str">
            <v>MDT Diamond Burs Round End Cylinder - Short Head</v>
          </cell>
          <cell r="N138" t="str">
            <v>Order No</v>
          </cell>
          <cell r="O138" t="str">
            <v>Head Size (mm)</v>
          </cell>
          <cell r="P138" t="str">
            <v>Head Length (mm)</v>
          </cell>
          <cell r="Q138" t="str">
            <v>Shank</v>
          </cell>
          <cell r="R138" t="str">
            <v>Grit</v>
          </cell>
          <cell r="W138" t="e">
            <v>#N/A</v>
          </cell>
          <cell r="X138">
            <v>0</v>
          </cell>
          <cell r="Z138">
            <v>0</v>
          </cell>
          <cell r="AA138">
            <v>0</v>
          </cell>
        </row>
        <row r="139">
          <cell r="B139" t="str">
            <v>DB-RECSH-838009M</v>
          </cell>
          <cell r="F139" t="str">
            <v xml:space="preserve">  SKU</v>
          </cell>
          <cell r="G139" t="str">
            <v>MDT Diamond Burs Round End Cylinder - Short Head - 10 Units/ Pack</v>
          </cell>
          <cell r="M139">
            <v>10</v>
          </cell>
          <cell r="N139">
            <v>1</v>
          </cell>
          <cell r="O139">
            <v>0.9</v>
          </cell>
          <cell r="P139">
            <v>4</v>
          </cell>
          <cell r="Q139" t="str">
            <v>Regular 19mm</v>
          </cell>
          <cell r="R139" t="str">
            <v>Medium</v>
          </cell>
          <cell r="S139">
            <v>36.9</v>
          </cell>
          <cell r="W139" t="str">
            <v>ok</v>
          </cell>
          <cell r="X139">
            <v>9.5571000000000002</v>
          </cell>
          <cell r="Z139">
            <v>46.457099999999997</v>
          </cell>
          <cell r="AA139">
            <v>42.233727272727265</v>
          </cell>
          <cell r="AB139">
            <v>42.2</v>
          </cell>
        </row>
        <row r="140">
          <cell r="B140" t="str">
            <v>DB-RECSH-838010C</v>
          </cell>
          <cell r="F140" t="str">
            <v xml:space="preserve">  SKU</v>
          </cell>
          <cell r="G140" t="str">
            <v>MDT Diamond Burs Round End Cylinder - Short Head - 10 Units/ Pack</v>
          </cell>
          <cell r="M140">
            <v>10</v>
          </cell>
          <cell r="N140">
            <v>2</v>
          </cell>
          <cell r="O140">
            <v>1</v>
          </cell>
          <cell r="P140">
            <v>4</v>
          </cell>
          <cell r="Q140" t="str">
            <v>Regular 19mm</v>
          </cell>
          <cell r="R140" t="str">
            <v>Course</v>
          </cell>
          <cell r="S140">
            <v>36.9</v>
          </cell>
          <cell r="W140" t="str">
            <v>ok</v>
          </cell>
          <cell r="X140">
            <v>9.5571000000000002</v>
          </cell>
          <cell r="Z140">
            <v>46.457099999999997</v>
          </cell>
          <cell r="AA140">
            <v>42.233727272727265</v>
          </cell>
          <cell r="AB140">
            <v>42.2</v>
          </cell>
        </row>
        <row r="141">
          <cell r="B141" t="str">
            <v>DB-RECSH-838010M</v>
          </cell>
          <cell r="F141" t="str">
            <v xml:space="preserve">  SKU</v>
          </cell>
          <cell r="G141" t="str">
            <v>MDT Diamond Burs Round End Cylinder - Short Head - 10 Units/ Pack</v>
          </cell>
          <cell r="M141">
            <v>10</v>
          </cell>
          <cell r="N141">
            <v>3</v>
          </cell>
          <cell r="O141">
            <v>1</v>
          </cell>
          <cell r="P141">
            <v>4</v>
          </cell>
          <cell r="Q141" t="str">
            <v>Regular 19mm</v>
          </cell>
          <cell r="R141" t="str">
            <v>Medium</v>
          </cell>
          <cell r="S141">
            <v>36.9</v>
          </cell>
          <cell r="W141" t="str">
            <v>ok</v>
          </cell>
          <cell r="X141">
            <v>9.5571000000000002</v>
          </cell>
          <cell r="Z141">
            <v>46.457099999999997</v>
          </cell>
          <cell r="AA141">
            <v>42.233727272727265</v>
          </cell>
          <cell r="AB141">
            <v>42.2</v>
          </cell>
        </row>
        <row r="142">
          <cell r="B142" t="str">
            <v>DB-RECSH-838012C</v>
          </cell>
          <cell r="F142" t="str">
            <v xml:space="preserve">  SKU</v>
          </cell>
          <cell r="G142" t="str">
            <v>MDT Diamond Burs Round End Cylinder - Short Head - 10 Units/ Pack</v>
          </cell>
          <cell r="M142">
            <v>10</v>
          </cell>
          <cell r="N142">
            <v>4</v>
          </cell>
          <cell r="O142">
            <v>1.2</v>
          </cell>
          <cell r="P142">
            <v>4</v>
          </cell>
          <cell r="Q142" t="str">
            <v>Regular 19mm</v>
          </cell>
          <cell r="R142" t="str">
            <v>Course</v>
          </cell>
          <cell r="S142">
            <v>36.9</v>
          </cell>
          <cell r="W142" t="str">
            <v>ok</v>
          </cell>
          <cell r="X142">
            <v>9.5571000000000002</v>
          </cell>
          <cell r="Z142">
            <v>46.457099999999997</v>
          </cell>
          <cell r="AA142">
            <v>42.233727272727265</v>
          </cell>
          <cell r="AB142">
            <v>42.2</v>
          </cell>
        </row>
        <row r="143">
          <cell r="B143" t="str">
            <v>DB-RECSH-838012M</v>
          </cell>
          <cell r="F143" t="str">
            <v xml:space="preserve">  SKU</v>
          </cell>
          <cell r="G143" t="str">
            <v>MDT Diamond Burs Round End Cylinder - Short Head - 10 Units/ Pack</v>
          </cell>
          <cell r="M143">
            <v>10</v>
          </cell>
          <cell r="N143">
            <v>5</v>
          </cell>
          <cell r="O143">
            <v>1.2</v>
          </cell>
          <cell r="P143">
            <v>4</v>
          </cell>
          <cell r="Q143" t="str">
            <v>Regular 19mm</v>
          </cell>
          <cell r="R143" t="str">
            <v>Medium</v>
          </cell>
          <cell r="S143">
            <v>36.9</v>
          </cell>
          <cell r="W143" t="str">
            <v>ok</v>
          </cell>
          <cell r="X143">
            <v>9.5571000000000002</v>
          </cell>
          <cell r="Z143">
            <v>46.457099999999997</v>
          </cell>
          <cell r="AA143">
            <v>42.233727272727265</v>
          </cell>
          <cell r="AB143">
            <v>42.2</v>
          </cell>
        </row>
        <row r="144">
          <cell r="B144" t="str">
            <v>DB-RECSH-838014C</v>
          </cell>
          <cell r="F144" t="str">
            <v xml:space="preserve">  SKU</v>
          </cell>
          <cell r="G144" t="str">
            <v>MDT Diamond Burs Round End Cylinder - Short Head - 10 Units/ Pack</v>
          </cell>
          <cell r="M144">
            <v>10</v>
          </cell>
          <cell r="N144">
            <v>6</v>
          </cell>
          <cell r="O144">
            <v>1.4</v>
          </cell>
          <cell r="P144">
            <v>4</v>
          </cell>
          <cell r="Q144" t="str">
            <v>Regular 19mm</v>
          </cell>
          <cell r="R144" t="str">
            <v>Course</v>
          </cell>
          <cell r="S144">
            <v>36.9</v>
          </cell>
          <cell r="W144" t="str">
            <v>ok</v>
          </cell>
          <cell r="X144">
            <v>9.5571000000000002</v>
          </cell>
          <cell r="Z144">
            <v>46.457099999999997</v>
          </cell>
          <cell r="AA144">
            <v>42.233727272727265</v>
          </cell>
          <cell r="AB144">
            <v>42.2</v>
          </cell>
        </row>
        <row r="145">
          <cell r="B145" t="str">
            <v>DB-RECSH-838014M</v>
          </cell>
          <cell r="F145" t="str">
            <v xml:space="preserve">  SKU</v>
          </cell>
          <cell r="G145" t="str">
            <v>MDT Diamond Burs Round End Cylinder - Short Head - 10 Units/ Pack</v>
          </cell>
          <cell r="M145">
            <v>10</v>
          </cell>
          <cell r="N145">
            <v>7</v>
          </cell>
          <cell r="O145">
            <v>1.4</v>
          </cell>
          <cell r="P145">
            <v>4</v>
          </cell>
          <cell r="Q145" t="str">
            <v>Regular 19mm</v>
          </cell>
          <cell r="R145" t="str">
            <v>Medium</v>
          </cell>
          <cell r="S145">
            <v>36.9</v>
          </cell>
          <cell r="W145" t="str">
            <v>ok</v>
          </cell>
          <cell r="X145">
            <v>9.5571000000000002</v>
          </cell>
          <cell r="Z145">
            <v>46.457099999999997</v>
          </cell>
          <cell r="AA145">
            <v>42.233727272727265</v>
          </cell>
          <cell r="AB145">
            <v>42.2</v>
          </cell>
        </row>
        <row r="146">
          <cell r="F146" t="str">
            <v>Product</v>
          </cell>
          <cell r="G146" t="str">
            <v>MDT Diamond Burs Round End Taper</v>
          </cell>
          <cell r="N146" t="str">
            <v>Order No</v>
          </cell>
          <cell r="O146" t="str">
            <v>Head Size (mm)</v>
          </cell>
          <cell r="P146" t="str">
            <v>Head Length (mm)</v>
          </cell>
          <cell r="Q146" t="str">
            <v>Shank</v>
          </cell>
          <cell r="R146" t="str">
            <v>Grit</v>
          </cell>
          <cell r="W146" t="e">
            <v>#N/A</v>
          </cell>
          <cell r="X146">
            <v>0</v>
          </cell>
          <cell r="Z146">
            <v>0</v>
          </cell>
          <cell r="AA146">
            <v>0</v>
          </cell>
        </row>
        <row r="147">
          <cell r="B147" t="str">
            <v>DB-RET-856014C</v>
          </cell>
          <cell r="F147" t="str">
            <v xml:space="preserve">  SKU</v>
          </cell>
          <cell r="G147" t="str">
            <v>MDT Diamond Burs Round End Taper  - 10 Units/ Pack</v>
          </cell>
          <cell r="M147">
            <v>10</v>
          </cell>
          <cell r="N147">
            <v>1</v>
          </cell>
          <cell r="O147">
            <v>1.4</v>
          </cell>
          <cell r="P147">
            <v>8</v>
          </cell>
          <cell r="Q147" t="str">
            <v>Regular 19mm</v>
          </cell>
          <cell r="R147" t="str">
            <v>Course</v>
          </cell>
          <cell r="S147">
            <v>36.9</v>
          </cell>
          <cell r="W147" t="str">
            <v>ok</v>
          </cell>
          <cell r="X147">
            <v>9.5571000000000002</v>
          </cell>
          <cell r="Z147">
            <v>46.457099999999997</v>
          </cell>
          <cell r="AA147">
            <v>42.233727272727265</v>
          </cell>
          <cell r="AB147">
            <v>42.2</v>
          </cell>
        </row>
        <row r="148">
          <cell r="B148" t="str">
            <v>DB-RET-856014F</v>
          </cell>
          <cell r="F148" t="str">
            <v xml:space="preserve">  SKU</v>
          </cell>
          <cell r="G148" t="str">
            <v>MDT Diamond Burs Round End Taper  - 10 Units/ Pack</v>
          </cell>
          <cell r="M148">
            <v>10</v>
          </cell>
          <cell r="N148">
            <v>2</v>
          </cell>
          <cell r="O148">
            <v>1.4</v>
          </cell>
          <cell r="P148">
            <v>8</v>
          </cell>
          <cell r="Q148" t="str">
            <v>Regular 19mm</v>
          </cell>
          <cell r="R148" t="str">
            <v>Fine</v>
          </cell>
          <cell r="S148">
            <v>36.9</v>
          </cell>
          <cell r="W148" t="str">
            <v>ok</v>
          </cell>
          <cell r="X148">
            <v>9.5571000000000002</v>
          </cell>
          <cell r="Z148">
            <v>46.457099999999997</v>
          </cell>
          <cell r="AA148">
            <v>42.233727272727265</v>
          </cell>
          <cell r="AB148">
            <v>42.2</v>
          </cell>
        </row>
        <row r="149">
          <cell r="B149" t="str">
            <v>DB-RET-856014M</v>
          </cell>
          <cell r="F149" t="str">
            <v xml:space="preserve">  SKU</v>
          </cell>
          <cell r="G149" t="str">
            <v>MDT Diamond Burs Round End Taper  - 10 Units/ Pack</v>
          </cell>
          <cell r="M149">
            <v>10</v>
          </cell>
          <cell r="N149">
            <v>3</v>
          </cell>
          <cell r="O149">
            <v>1.4</v>
          </cell>
          <cell r="P149">
            <v>8</v>
          </cell>
          <cell r="Q149" t="str">
            <v>Regular 19mm</v>
          </cell>
          <cell r="R149" t="str">
            <v>Medium</v>
          </cell>
          <cell r="S149">
            <v>36.9</v>
          </cell>
          <cell r="W149" t="str">
            <v>ok</v>
          </cell>
          <cell r="X149">
            <v>9.5571000000000002</v>
          </cell>
          <cell r="Z149">
            <v>46.457099999999997</v>
          </cell>
          <cell r="AA149">
            <v>42.233727272727265</v>
          </cell>
          <cell r="AB149">
            <v>42.2</v>
          </cell>
        </row>
        <row r="150">
          <cell r="B150" t="str">
            <v>DB-RET-856016C</v>
          </cell>
          <cell r="F150" t="str">
            <v xml:space="preserve">  SKU</v>
          </cell>
          <cell r="G150" t="str">
            <v>MDT Diamond Burs Round End Taper  - 10 Units/ Pack</v>
          </cell>
          <cell r="M150">
            <v>10</v>
          </cell>
          <cell r="N150">
            <v>4</v>
          </cell>
          <cell r="O150">
            <v>1.6</v>
          </cell>
          <cell r="P150">
            <v>8</v>
          </cell>
          <cell r="Q150" t="str">
            <v>Regular 19mm</v>
          </cell>
          <cell r="R150" t="str">
            <v>Course</v>
          </cell>
          <cell r="S150">
            <v>36.9</v>
          </cell>
          <cell r="W150" t="str">
            <v>ok</v>
          </cell>
          <cell r="X150">
            <v>9.5571000000000002</v>
          </cell>
          <cell r="Z150">
            <v>46.457099999999997</v>
          </cell>
          <cell r="AA150">
            <v>42.233727272727265</v>
          </cell>
          <cell r="AB150">
            <v>42.2</v>
          </cell>
        </row>
        <row r="151">
          <cell r="B151" t="str">
            <v>DB-RET-856016F</v>
          </cell>
          <cell r="F151" t="str">
            <v xml:space="preserve">  SKU</v>
          </cell>
          <cell r="G151" t="str">
            <v>MDT Diamond Burs Round End Taper  - 10 Units/ Pack</v>
          </cell>
          <cell r="M151">
            <v>10</v>
          </cell>
          <cell r="N151">
            <v>5</v>
          </cell>
          <cell r="O151">
            <v>1.6</v>
          </cell>
          <cell r="P151">
            <v>8</v>
          </cell>
          <cell r="Q151" t="str">
            <v>Regular 19mm</v>
          </cell>
          <cell r="R151" t="str">
            <v>Fine</v>
          </cell>
          <cell r="S151">
            <v>36.9</v>
          </cell>
          <cell r="W151" t="str">
            <v>ok</v>
          </cell>
          <cell r="X151">
            <v>9.5571000000000002</v>
          </cell>
          <cell r="Z151">
            <v>46.457099999999997</v>
          </cell>
          <cell r="AA151">
            <v>42.233727272727265</v>
          </cell>
          <cell r="AB151">
            <v>42.2</v>
          </cell>
        </row>
        <row r="152">
          <cell r="B152" t="str">
            <v>DB-RET-856016M</v>
          </cell>
          <cell r="F152" t="str">
            <v xml:space="preserve">  SKU</v>
          </cell>
          <cell r="G152" t="str">
            <v>MDT Diamond Burs Round End Taper  - 10 Units/ Pack</v>
          </cell>
          <cell r="M152">
            <v>10</v>
          </cell>
          <cell r="N152">
            <v>6</v>
          </cell>
          <cell r="O152">
            <v>1.6</v>
          </cell>
          <cell r="P152">
            <v>8</v>
          </cell>
          <cell r="Q152" t="str">
            <v>Regular 19mm</v>
          </cell>
          <cell r="R152" t="str">
            <v>Medium</v>
          </cell>
          <cell r="S152">
            <v>36.9</v>
          </cell>
          <cell r="W152" t="str">
            <v>ok</v>
          </cell>
          <cell r="X152">
            <v>9.5571000000000002</v>
          </cell>
          <cell r="Z152">
            <v>46.457099999999997</v>
          </cell>
          <cell r="AA152">
            <v>42.233727272727265</v>
          </cell>
          <cell r="AB152">
            <v>42.2</v>
          </cell>
        </row>
        <row r="153">
          <cell r="F153" t="str">
            <v>Product</v>
          </cell>
          <cell r="G153" t="str">
            <v>Steel Burs RA Round Long Shank Thomas</v>
          </cell>
          <cell r="N153" t="str">
            <v>Sizes</v>
          </cell>
          <cell r="Q153" t="str">
            <v>Head Diameter (mm)</v>
          </cell>
          <cell r="R153" t="str">
            <v>Shank Length (mm)</v>
          </cell>
          <cell r="W153" t="e">
            <v>#N/A</v>
          </cell>
          <cell r="X153">
            <v>0</v>
          </cell>
          <cell r="Z153">
            <v>0</v>
          </cell>
          <cell r="AA153">
            <v>0</v>
          </cell>
        </row>
        <row r="154">
          <cell r="B154" t="str">
            <v>SB-RLS#2</v>
          </cell>
          <cell r="F154" t="str">
            <v xml:space="preserve">  SKU</v>
          </cell>
          <cell r="G154" t="str">
            <v>Steel Burs RA Round Long Shank Thomas - 6 Units/ Pack</v>
          </cell>
          <cell r="M154">
            <v>6</v>
          </cell>
          <cell r="O154">
            <v>2</v>
          </cell>
          <cell r="Q154">
            <v>1</v>
          </cell>
          <cell r="R154">
            <v>28</v>
          </cell>
          <cell r="S154">
            <v>9.9499999999999993</v>
          </cell>
          <cell r="W154" t="str">
            <v>ok</v>
          </cell>
          <cell r="X154">
            <v>2.5770499999999998</v>
          </cell>
          <cell r="Z154">
            <v>12.527049999999999</v>
          </cell>
          <cell r="AA154">
            <v>11.388227272727271</v>
          </cell>
          <cell r="AB154">
            <v>11.35</v>
          </cell>
        </row>
        <row r="155">
          <cell r="B155" t="str">
            <v>SB-RLS#3</v>
          </cell>
          <cell r="F155" t="str">
            <v xml:space="preserve">  SKU</v>
          </cell>
          <cell r="G155" t="str">
            <v>Steel Burs RA Round Long Shank Thomas - 6 Units/ Pack</v>
          </cell>
          <cell r="M155">
            <v>6</v>
          </cell>
          <cell r="O155">
            <v>3</v>
          </cell>
          <cell r="Q155">
            <v>1.2</v>
          </cell>
          <cell r="R155">
            <v>28</v>
          </cell>
          <cell r="S155">
            <v>9.9499999999999993</v>
          </cell>
          <cell r="W155" t="str">
            <v>ok</v>
          </cell>
          <cell r="X155">
            <v>2.5770499999999998</v>
          </cell>
          <cell r="Z155">
            <v>12.527049999999999</v>
          </cell>
          <cell r="AA155">
            <v>11.388227272727271</v>
          </cell>
          <cell r="AB155">
            <v>11.35</v>
          </cell>
        </row>
        <row r="156">
          <cell r="B156" t="str">
            <v>SB-RLS#4</v>
          </cell>
          <cell r="F156" t="str">
            <v xml:space="preserve">  SKU</v>
          </cell>
          <cell r="G156" t="str">
            <v>Steel Burs RA Round Long Shank Thomas - 6 Units/ Pack</v>
          </cell>
          <cell r="M156">
            <v>6</v>
          </cell>
          <cell r="O156">
            <v>4</v>
          </cell>
          <cell r="Q156">
            <v>1.4</v>
          </cell>
          <cell r="R156">
            <v>28</v>
          </cell>
          <cell r="S156">
            <v>9.9499999999999993</v>
          </cell>
          <cell r="W156" t="str">
            <v>ok</v>
          </cell>
          <cell r="X156">
            <v>2.5770499999999998</v>
          </cell>
          <cell r="Z156">
            <v>12.527049999999999</v>
          </cell>
          <cell r="AA156">
            <v>11.388227272727271</v>
          </cell>
          <cell r="AB156">
            <v>11.35</v>
          </cell>
        </row>
        <row r="157">
          <cell r="B157" t="str">
            <v>SB-RLS#5</v>
          </cell>
          <cell r="F157" t="str">
            <v xml:space="preserve">  SKU</v>
          </cell>
          <cell r="G157" t="str">
            <v>Steel Burs RA Round Long Shank Thomas - 6 Units/ Pack</v>
          </cell>
          <cell r="M157">
            <v>6</v>
          </cell>
          <cell r="O157">
            <v>5</v>
          </cell>
          <cell r="Q157">
            <v>1.6</v>
          </cell>
          <cell r="R157">
            <v>28</v>
          </cell>
          <cell r="S157">
            <v>9.9499999999999993</v>
          </cell>
          <cell r="W157" t="str">
            <v>ok</v>
          </cell>
          <cell r="X157">
            <v>2.5770499999999998</v>
          </cell>
          <cell r="Z157">
            <v>12.527049999999999</v>
          </cell>
          <cell r="AA157">
            <v>11.388227272727271</v>
          </cell>
          <cell r="AB157">
            <v>11.35</v>
          </cell>
        </row>
        <row r="158">
          <cell r="B158" t="str">
            <v>SB-RLS#6</v>
          </cell>
          <cell r="F158" t="str">
            <v xml:space="preserve">  SKU</v>
          </cell>
          <cell r="G158" t="str">
            <v>Steel Burs RA Round Long Shank Thomas - 6 Units/ Pack</v>
          </cell>
          <cell r="M158">
            <v>6</v>
          </cell>
          <cell r="O158">
            <v>6</v>
          </cell>
          <cell r="Q158">
            <v>1.8</v>
          </cell>
          <cell r="R158">
            <v>28</v>
          </cell>
          <cell r="S158">
            <v>9.9499999999999993</v>
          </cell>
          <cell r="W158" t="str">
            <v>ok</v>
          </cell>
          <cell r="X158">
            <v>2.5770499999999998</v>
          </cell>
          <cell r="Z158">
            <v>12.527049999999999</v>
          </cell>
          <cell r="AA158">
            <v>11.388227272727271</v>
          </cell>
          <cell r="AB158">
            <v>11.35</v>
          </cell>
        </row>
        <row r="159">
          <cell r="B159" t="str">
            <v>SB-RLS#7</v>
          </cell>
          <cell r="F159" t="str">
            <v xml:space="preserve">  SKU</v>
          </cell>
          <cell r="G159" t="str">
            <v>Steel Burs RA Round Long Shank Thomas - 6 Units/ Pack</v>
          </cell>
          <cell r="M159">
            <v>6</v>
          </cell>
          <cell r="O159">
            <v>7</v>
          </cell>
          <cell r="Q159">
            <v>2.1</v>
          </cell>
          <cell r="R159">
            <v>28</v>
          </cell>
          <cell r="S159">
            <v>9.9499999999999993</v>
          </cell>
          <cell r="W159" t="str">
            <v>ok</v>
          </cell>
          <cell r="X159">
            <v>2.5770499999999998</v>
          </cell>
          <cell r="Z159">
            <v>12.527049999999999</v>
          </cell>
          <cell r="AA159">
            <v>11.388227272727271</v>
          </cell>
          <cell r="AB159">
            <v>11.35</v>
          </cell>
        </row>
        <row r="160">
          <cell r="B160" t="str">
            <v>SB-RLS#8</v>
          </cell>
          <cell r="F160" t="str">
            <v xml:space="preserve">  SKU</v>
          </cell>
          <cell r="G160" t="str">
            <v>Steel Burs RA Round Long Shank Thomas - 6 Units/ Pack</v>
          </cell>
          <cell r="M160">
            <v>6</v>
          </cell>
          <cell r="O160">
            <v>8</v>
          </cell>
          <cell r="Q160">
            <v>2.2999999999999998</v>
          </cell>
          <cell r="R160">
            <v>28</v>
          </cell>
          <cell r="S160">
            <v>9.9499999999999993</v>
          </cell>
          <cell r="W160" t="str">
            <v>ok</v>
          </cell>
          <cell r="X160">
            <v>2.5770499999999998</v>
          </cell>
          <cell r="Z160">
            <v>12.527049999999999</v>
          </cell>
          <cell r="AA160">
            <v>11.388227272727271</v>
          </cell>
          <cell r="AB160">
            <v>11.35</v>
          </cell>
        </row>
        <row r="161">
          <cell r="F161" t="str">
            <v>Product</v>
          </cell>
          <cell r="G161" t="str">
            <v>Steel Burs RA Round Thomas - 6 Units/ Pack</v>
          </cell>
          <cell r="N161" t="str">
            <v>Sizes</v>
          </cell>
          <cell r="Q161" t="str">
            <v>Head Diameter (mm)</v>
          </cell>
          <cell r="R161" t="str">
            <v>Shank Length (mm)</v>
          </cell>
          <cell r="W161" t="e">
            <v>#N/A</v>
          </cell>
          <cell r="X161">
            <v>0</v>
          </cell>
          <cell r="Z161">
            <v>0</v>
          </cell>
          <cell r="AA161">
            <v>0</v>
          </cell>
        </row>
        <row r="162">
          <cell r="B162" t="str">
            <v>SB-R#1/2</v>
          </cell>
          <cell r="F162" t="str">
            <v xml:space="preserve">  SKU</v>
          </cell>
          <cell r="G162" t="str">
            <v>Steel Burs RA Round Thomas - 6 Units/ Pack</v>
          </cell>
          <cell r="M162">
            <v>6</v>
          </cell>
          <cell r="N162" t="str">
            <v>1/2</v>
          </cell>
          <cell r="Q162">
            <v>0.6</v>
          </cell>
          <cell r="R162">
            <v>22</v>
          </cell>
          <cell r="S162">
            <v>5.95</v>
          </cell>
          <cell r="W162" t="str">
            <v>ok</v>
          </cell>
          <cell r="X162">
            <v>1.54105</v>
          </cell>
          <cell r="Z162">
            <v>7.4910500000000004</v>
          </cell>
          <cell r="AA162">
            <v>6.8100454545454543</v>
          </cell>
          <cell r="AB162">
            <v>6.79</v>
          </cell>
        </row>
        <row r="163">
          <cell r="B163" t="str">
            <v>SB-R#1-0.8</v>
          </cell>
          <cell r="F163" t="str">
            <v xml:space="preserve">  SKU</v>
          </cell>
          <cell r="G163" t="str">
            <v>Steel Burs RA Round Thomas - 6 Units/ Pack</v>
          </cell>
          <cell r="M163">
            <v>6</v>
          </cell>
          <cell r="N163" t="str">
            <v>1-0.8</v>
          </cell>
          <cell r="Q163">
            <v>0.8</v>
          </cell>
          <cell r="R163">
            <v>22</v>
          </cell>
          <cell r="S163">
            <v>5.95</v>
          </cell>
          <cell r="W163" t="str">
            <v>ok</v>
          </cell>
          <cell r="X163">
            <v>1.54105</v>
          </cell>
          <cell r="Z163">
            <v>7.4910500000000004</v>
          </cell>
          <cell r="AA163">
            <v>6.8100454545454543</v>
          </cell>
          <cell r="AB163">
            <v>6.79</v>
          </cell>
        </row>
        <row r="164">
          <cell r="B164" t="str">
            <v>SB-R#1-0.9</v>
          </cell>
          <cell r="F164" t="str">
            <v xml:space="preserve">  SKU</v>
          </cell>
          <cell r="G164" t="str">
            <v>Steel Burs RA Round Thomas - 6 Units/ Pack</v>
          </cell>
          <cell r="M164">
            <v>6</v>
          </cell>
          <cell r="N164" t="str">
            <v>1-0.9</v>
          </cell>
          <cell r="Q164">
            <v>0.9</v>
          </cell>
          <cell r="R164">
            <v>22</v>
          </cell>
          <cell r="S164">
            <v>5.95</v>
          </cell>
          <cell r="W164" t="str">
            <v>ok</v>
          </cell>
          <cell r="X164">
            <v>1.54105</v>
          </cell>
          <cell r="Z164">
            <v>7.4910500000000004</v>
          </cell>
          <cell r="AA164">
            <v>6.8100454545454543</v>
          </cell>
          <cell r="AB164">
            <v>6.79</v>
          </cell>
        </row>
        <row r="165">
          <cell r="B165" t="str">
            <v>SB-R#2</v>
          </cell>
          <cell r="F165" t="str">
            <v xml:space="preserve">  SKU</v>
          </cell>
          <cell r="G165" t="str">
            <v>Steel Burs RA Round Thomas - 6 Units/ Pack</v>
          </cell>
          <cell r="M165">
            <v>6</v>
          </cell>
          <cell r="O165">
            <v>2</v>
          </cell>
          <cell r="Q165">
            <v>1</v>
          </cell>
          <cell r="R165">
            <v>22</v>
          </cell>
          <cell r="S165">
            <v>5.95</v>
          </cell>
          <cell r="W165" t="str">
            <v>ok</v>
          </cell>
          <cell r="X165">
            <v>1.54105</v>
          </cell>
          <cell r="Z165">
            <v>7.4910500000000004</v>
          </cell>
          <cell r="AA165">
            <v>6.8100454545454543</v>
          </cell>
          <cell r="AB165">
            <v>6.79</v>
          </cell>
        </row>
        <row r="166">
          <cell r="B166" t="str">
            <v>SB-R#3</v>
          </cell>
          <cell r="F166" t="str">
            <v xml:space="preserve">  SKU</v>
          </cell>
          <cell r="G166" t="str">
            <v>Steel Burs RA Round Thomas - 6 Units/ Pack</v>
          </cell>
          <cell r="M166">
            <v>6</v>
          </cell>
          <cell r="O166">
            <v>3</v>
          </cell>
          <cell r="Q166">
            <v>1.2</v>
          </cell>
          <cell r="R166">
            <v>22</v>
          </cell>
          <cell r="S166">
            <v>5.95</v>
          </cell>
          <cell r="W166" t="str">
            <v>ok</v>
          </cell>
          <cell r="X166">
            <v>1.54105</v>
          </cell>
          <cell r="Z166">
            <v>7.4910500000000004</v>
          </cell>
          <cell r="AA166">
            <v>6.8100454545454543</v>
          </cell>
          <cell r="AB166">
            <v>6.79</v>
          </cell>
        </row>
        <row r="167">
          <cell r="B167" t="str">
            <v>SB-R#4</v>
          </cell>
          <cell r="F167" t="str">
            <v xml:space="preserve">  SKU</v>
          </cell>
          <cell r="G167" t="str">
            <v>Steel Burs RA Round Thomas - 6 Units/ Pack</v>
          </cell>
          <cell r="M167">
            <v>6</v>
          </cell>
          <cell r="O167">
            <v>4</v>
          </cell>
          <cell r="Q167">
            <v>1.4</v>
          </cell>
          <cell r="R167">
            <v>22</v>
          </cell>
          <cell r="S167">
            <v>5.95</v>
          </cell>
          <cell r="W167" t="str">
            <v>ok</v>
          </cell>
          <cell r="X167">
            <v>1.54105</v>
          </cell>
          <cell r="Z167">
            <v>7.4910500000000004</v>
          </cell>
          <cell r="AA167">
            <v>6.8100454545454543</v>
          </cell>
          <cell r="AB167">
            <v>6.79</v>
          </cell>
        </row>
        <row r="168">
          <cell r="B168" t="str">
            <v>SB-R#5</v>
          </cell>
          <cell r="F168" t="str">
            <v xml:space="preserve">  SKU</v>
          </cell>
          <cell r="G168" t="str">
            <v>Steel Burs RA Round Thomas - 6 Units/ Pack</v>
          </cell>
          <cell r="M168">
            <v>6</v>
          </cell>
          <cell r="O168">
            <v>5</v>
          </cell>
          <cell r="Q168">
            <v>1.6</v>
          </cell>
          <cell r="R168">
            <v>22</v>
          </cell>
          <cell r="S168">
            <v>5.95</v>
          </cell>
          <cell r="W168" t="str">
            <v>ok</v>
          </cell>
          <cell r="X168">
            <v>1.54105</v>
          </cell>
          <cell r="Z168">
            <v>7.4910500000000004</v>
          </cell>
          <cell r="AA168">
            <v>6.8100454545454543</v>
          </cell>
          <cell r="AB168">
            <v>6.79</v>
          </cell>
        </row>
        <row r="169">
          <cell r="B169" t="str">
            <v>SB-R#6</v>
          </cell>
          <cell r="F169" t="str">
            <v xml:space="preserve">  SKU</v>
          </cell>
          <cell r="G169" t="str">
            <v>Steel Burs RA Round Thomas - 6 Units/ Pack</v>
          </cell>
          <cell r="M169">
            <v>6</v>
          </cell>
          <cell r="O169">
            <v>6</v>
          </cell>
          <cell r="Q169">
            <v>1.8</v>
          </cell>
          <cell r="R169">
            <v>22</v>
          </cell>
          <cell r="S169">
            <v>5.95</v>
          </cell>
          <cell r="W169" t="str">
            <v>ok</v>
          </cell>
          <cell r="X169">
            <v>1.54105</v>
          </cell>
          <cell r="Z169">
            <v>7.4910500000000004</v>
          </cell>
          <cell r="AA169">
            <v>6.8100454545454543</v>
          </cell>
          <cell r="AB169">
            <v>6.79</v>
          </cell>
        </row>
        <row r="170">
          <cell r="B170" t="str">
            <v>SB-R#7</v>
          </cell>
          <cell r="F170" t="str">
            <v xml:space="preserve">  SKU</v>
          </cell>
          <cell r="G170" t="str">
            <v>Steel Burs RA Round Thomas - 6 Units/ Pack</v>
          </cell>
          <cell r="M170">
            <v>6</v>
          </cell>
          <cell r="O170">
            <v>7</v>
          </cell>
          <cell r="Q170">
            <v>2.1</v>
          </cell>
          <cell r="R170">
            <v>22</v>
          </cell>
          <cell r="S170">
            <v>5.95</v>
          </cell>
          <cell r="W170" t="str">
            <v>ok</v>
          </cell>
          <cell r="X170">
            <v>1.54105</v>
          </cell>
          <cell r="Z170">
            <v>7.4910500000000004</v>
          </cell>
          <cell r="AA170">
            <v>6.8100454545454543</v>
          </cell>
          <cell r="AB170">
            <v>6.79</v>
          </cell>
        </row>
        <row r="171">
          <cell r="B171" t="str">
            <v>SB-R#8</v>
          </cell>
          <cell r="F171" t="str">
            <v xml:space="preserve">  SKU</v>
          </cell>
          <cell r="G171" t="str">
            <v>Steel Burs RA Round Thomas - 6 Units/ Pack</v>
          </cell>
          <cell r="M171">
            <v>6</v>
          </cell>
          <cell r="O171">
            <v>8</v>
          </cell>
          <cell r="Q171">
            <v>2.2999999999999998</v>
          </cell>
          <cell r="R171">
            <v>22</v>
          </cell>
          <cell r="S171">
            <v>5.95</v>
          </cell>
          <cell r="W171" t="str">
            <v>ok</v>
          </cell>
          <cell r="X171">
            <v>1.54105</v>
          </cell>
          <cell r="Z171">
            <v>7.4910500000000004</v>
          </cell>
          <cell r="AA171">
            <v>6.8100454545454543</v>
          </cell>
          <cell r="AB171">
            <v>6.8</v>
          </cell>
        </row>
        <row r="172">
          <cell r="B172" t="str">
            <v>SB-R#9</v>
          </cell>
          <cell r="F172" t="str">
            <v xml:space="preserve">  SKU</v>
          </cell>
          <cell r="G172" t="str">
            <v>Steel Burs RA Round Thomas - 6 Units/ Pack</v>
          </cell>
          <cell r="M172">
            <v>6</v>
          </cell>
          <cell r="O172">
            <v>9</v>
          </cell>
          <cell r="Q172">
            <v>2.5</v>
          </cell>
          <cell r="R172">
            <v>22</v>
          </cell>
          <cell r="S172">
            <v>12.45</v>
          </cell>
          <cell r="W172" t="str">
            <v>ok</v>
          </cell>
          <cell r="X172">
            <v>3.2245499999999998</v>
          </cell>
          <cell r="Z172">
            <v>15.67455</v>
          </cell>
          <cell r="AA172">
            <v>14.249590909090909</v>
          </cell>
          <cell r="AB172">
            <v>13.9</v>
          </cell>
        </row>
        <row r="173">
          <cell r="B173" t="str">
            <v>SB-R#10</v>
          </cell>
          <cell r="F173" t="str">
            <v xml:space="preserve">  SKU</v>
          </cell>
          <cell r="G173" t="str">
            <v>Steel Burs RA Round Thomas - 6 Units/ Pack</v>
          </cell>
          <cell r="M173">
            <v>6</v>
          </cell>
          <cell r="O173">
            <v>10</v>
          </cell>
          <cell r="Q173">
            <v>2.7</v>
          </cell>
          <cell r="R173">
            <v>22</v>
          </cell>
          <cell r="S173">
            <v>12.45</v>
          </cell>
          <cell r="W173" t="str">
            <v>ok</v>
          </cell>
          <cell r="X173">
            <v>3.2245499999999998</v>
          </cell>
          <cell r="Z173">
            <v>15.67455</v>
          </cell>
          <cell r="AA173">
            <v>14.249590909090909</v>
          </cell>
          <cell r="AB173">
            <v>13.9</v>
          </cell>
        </row>
        <row r="174">
          <cell r="B174" t="str">
            <v>SB-R#11</v>
          </cell>
          <cell r="F174" t="str">
            <v xml:space="preserve">  SKU</v>
          </cell>
          <cell r="G174" t="str">
            <v>Steel Burs RA Round Thomas - 6 Units/ Pack</v>
          </cell>
          <cell r="M174">
            <v>6</v>
          </cell>
          <cell r="O174">
            <v>11</v>
          </cell>
          <cell r="Q174">
            <v>2.9</v>
          </cell>
          <cell r="R174">
            <v>22</v>
          </cell>
          <cell r="S174">
            <v>12.45</v>
          </cell>
          <cell r="W174" t="str">
            <v>ok</v>
          </cell>
          <cell r="X174">
            <v>3.2245499999999998</v>
          </cell>
          <cell r="Z174">
            <v>15.67455</v>
          </cell>
          <cell r="AA174">
            <v>14.249590909090909</v>
          </cell>
          <cell r="AB174">
            <v>13.9</v>
          </cell>
        </row>
        <row r="175">
          <cell r="B175" t="str">
            <v>SB-R#12</v>
          </cell>
          <cell r="F175" t="str">
            <v xml:space="preserve">  SKU</v>
          </cell>
          <cell r="G175" t="str">
            <v>Steel Burs RA Round Thomas - 6 Units/ Pack</v>
          </cell>
          <cell r="M175">
            <v>6</v>
          </cell>
          <cell r="O175">
            <v>12</v>
          </cell>
          <cell r="Q175">
            <v>3.1</v>
          </cell>
          <cell r="R175">
            <v>22</v>
          </cell>
          <cell r="S175">
            <v>12.45</v>
          </cell>
          <cell r="W175" t="str">
            <v>ok</v>
          </cell>
          <cell r="X175">
            <v>3.2245499999999998</v>
          </cell>
          <cell r="Z175">
            <v>15.67455</v>
          </cell>
          <cell r="AA175">
            <v>14.249590909090909</v>
          </cell>
          <cell r="AB175">
            <v>13.9</v>
          </cell>
        </row>
        <row r="176">
          <cell r="B176" t="str">
            <v>ANGLGM</v>
          </cell>
          <cell r="F176" t="str">
            <v>Product</v>
          </cell>
          <cell r="G176" t="str">
            <v>Ansell Micro-Touch Nitrile Powder Free Gloves S - 200 Units/ Pack</v>
          </cell>
          <cell r="N176" t="str">
            <v xml:space="preserve">Code  </v>
          </cell>
          <cell r="Q176" t="str">
            <v>Sizes</v>
          </cell>
          <cell r="W176" t="str">
            <v>ok</v>
          </cell>
          <cell r="X176">
            <v>0</v>
          </cell>
          <cell r="AA176">
            <v>0</v>
          </cell>
        </row>
        <row r="177">
          <cell r="B177">
            <v>4002</v>
          </cell>
          <cell r="C177" t="str">
            <v>ANGLNT-S</v>
          </cell>
          <cell r="E177">
            <v>4002</v>
          </cell>
          <cell r="F177" t="str">
            <v>SKU</v>
          </cell>
          <cell r="G177" t="str">
            <v>Ansell Micro-Touch Nitrile Powder Free Gloves S - 200 Units/ Pack</v>
          </cell>
          <cell r="M177">
            <v>200</v>
          </cell>
          <cell r="N177">
            <v>4002</v>
          </cell>
          <cell r="O177">
            <v>4002</v>
          </cell>
          <cell r="P177">
            <v>4002</v>
          </cell>
          <cell r="Q177" t="str">
            <v>S</v>
          </cell>
          <cell r="R177" t="str">
            <v>S</v>
          </cell>
          <cell r="S177">
            <v>27.95</v>
          </cell>
          <cell r="T177">
            <v>18.899999999999999</v>
          </cell>
          <cell r="U177">
            <v>24.299999999999997</v>
          </cell>
          <cell r="V177">
            <v>24.299999999999997</v>
          </cell>
          <cell r="W177" t="str">
            <v>ok</v>
          </cell>
          <cell r="X177">
            <v>6.2936999999999994</v>
          </cell>
          <cell r="Z177">
            <v>30.593699999999998</v>
          </cell>
          <cell r="AA177">
            <v>27.812454545454543</v>
          </cell>
          <cell r="AB177">
            <v>27.75</v>
          </cell>
        </row>
        <row r="178">
          <cell r="B178">
            <v>4004</v>
          </cell>
          <cell r="C178" t="str">
            <v>ANGLNT-M</v>
          </cell>
          <cell r="E178">
            <v>4004</v>
          </cell>
          <cell r="F178" t="str">
            <v>SKU</v>
          </cell>
          <cell r="G178" t="str">
            <v>Ansell Micro-Touch Nitrile Powder Free Gloves S - 200 Units/ Pack</v>
          </cell>
          <cell r="M178">
            <v>200</v>
          </cell>
          <cell r="N178">
            <v>4004</v>
          </cell>
          <cell r="O178">
            <v>4004</v>
          </cell>
          <cell r="P178">
            <v>4004</v>
          </cell>
          <cell r="Q178" t="str">
            <v>M</v>
          </cell>
          <cell r="R178" t="str">
            <v>M</v>
          </cell>
          <cell r="S178">
            <v>27.95</v>
          </cell>
          <cell r="T178">
            <v>18.899999999999999</v>
          </cell>
          <cell r="U178">
            <v>24.299999999999997</v>
          </cell>
          <cell r="V178">
            <v>24.299999999999997</v>
          </cell>
          <cell r="W178" t="str">
            <v>ok</v>
          </cell>
          <cell r="X178">
            <v>6.2936999999999994</v>
          </cell>
          <cell r="Z178">
            <v>30.593699999999998</v>
          </cell>
          <cell r="AA178">
            <v>27.812454545454543</v>
          </cell>
          <cell r="AB178">
            <v>27.75</v>
          </cell>
        </row>
        <row r="179">
          <cell r="B179">
            <v>4006</v>
          </cell>
          <cell r="C179" t="str">
            <v>ANGLNT-L</v>
          </cell>
          <cell r="E179">
            <v>4006</v>
          </cell>
          <cell r="F179" t="str">
            <v>SKU</v>
          </cell>
          <cell r="G179" t="str">
            <v>Ansell Micro-Touch Nitrile Powder Free Gloves S - 200 Units/ Pack</v>
          </cell>
          <cell r="M179">
            <v>200</v>
          </cell>
          <cell r="N179">
            <v>4006</v>
          </cell>
          <cell r="O179">
            <v>4006</v>
          </cell>
          <cell r="P179">
            <v>4006</v>
          </cell>
          <cell r="Q179" t="str">
            <v>L</v>
          </cell>
          <cell r="R179" t="str">
            <v>L</v>
          </cell>
          <cell r="S179">
            <v>27.95</v>
          </cell>
          <cell r="T179">
            <v>18.899999999999999</v>
          </cell>
          <cell r="U179">
            <v>24.299999999999997</v>
          </cell>
          <cell r="V179">
            <v>24.299999999999997</v>
          </cell>
          <cell r="W179" t="str">
            <v>ok</v>
          </cell>
          <cell r="X179">
            <v>6.2936999999999994</v>
          </cell>
          <cell r="Z179">
            <v>30.593699999999998</v>
          </cell>
          <cell r="AA179">
            <v>27.812454545454543</v>
          </cell>
          <cell r="AB179">
            <v>27.75</v>
          </cell>
        </row>
        <row r="180">
          <cell r="B180">
            <v>4008</v>
          </cell>
          <cell r="C180" t="str">
            <v>ANGLNT-XL</v>
          </cell>
          <cell r="E180">
            <v>4008</v>
          </cell>
          <cell r="F180" t="str">
            <v>SKU</v>
          </cell>
          <cell r="G180" t="str">
            <v>Ansell Micro-Touch Nitrile Powder Free Gloves S - 200 Units/ Pack</v>
          </cell>
          <cell r="M180">
            <v>200</v>
          </cell>
          <cell r="N180">
            <v>4008</v>
          </cell>
          <cell r="O180">
            <v>4008</v>
          </cell>
          <cell r="P180">
            <v>4008</v>
          </cell>
          <cell r="Q180" t="str">
            <v>XL</v>
          </cell>
          <cell r="R180" t="str">
            <v>XL</v>
          </cell>
          <cell r="S180">
            <v>27.95</v>
          </cell>
          <cell r="T180">
            <v>18.899999999999999</v>
          </cell>
          <cell r="U180">
            <v>24.299999999999997</v>
          </cell>
          <cell r="V180">
            <v>24.299999999999997</v>
          </cell>
          <cell r="W180" t="str">
            <v>ok</v>
          </cell>
          <cell r="X180">
            <v>6.2936999999999994</v>
          </cell>
          <cell r="Z180">
            <v>30.593699999999998</v>
          </cell>
          <cell r="AA180">
            <v>27.812454545454543</v>
          </cell>
          <cell r="AB180">
            <v>27.75</v>
          </cell>
        </row>
        <row r="181">
          <cell r="F181" t="str">
            <v>Product</v>
          </cell>
          <cell r="G181" t="str">
            <v>Kimberly Clark Purple Nitrile Powder Free Gloves XS - 100 Pairs/ pack</v>
          </cell>
          <cell r="N181" t="str">
            <v xml:space="preserve">Code  </v>
          </cell>
          <cell r="Q181" t="str">
            <v>Sizes</v>
          </cell>
          <cell r="W181" t="e">
            <v>#N/A</v>
          </cell>
          <cell r="X181">
            <v>0</v>
          </cell>
          <cell r="Z181">
            <v>0</v>
          </cell>
          <cell r="AA181">
            <v>0</v>
          </cell>
        </row>
        <row r="182">
          <cell r="B182" t="str">
            <v>KC13938P</v>
          </cell>
          <cell r="F182" t="str">
            <v>SKU</v>
          </cell>
          <cell r="G182" t="str">
            <v>Kimberly Clark Sterling Nitrile Powder Free Gloves - 200 Units/ Pack </v>
          </cell>
          <cell r="M182">
            <v>200</v>
          </cell>
          <cell r="N182">
            <v>13938</v>
          </cell>
          <cell r="O182">
            <v>4002</v>
          </cell>
          <cell r="P182">
            <v>4002</v>
          </cell>
          <cell r="Q182" t="str">
            <v>XS</v>
          </cell>
          <cell r="R182" t="str">
            <v>XS</v>
          </cell>
          <cell r="S182">
            <v>28.9</v>
          </cell>
          <cell r="W182" t="str">
            <v>ok</v>
          </cell>
          <cell r="X182">
            <v>7.4851000000000001</v>
          </cell>
          <cell r="Z182">
            <v>36.385100000000001</v>
          </cell>
          <cell r="AA182">
            <v>33.077363636363636</v>
          </cell>
          <cell r="AB182">
            <v>32.9</v>
          </cell>
        </row>
        <row r="183">
          <cell r="B183" t="str">
            <v>KC13940P</v>
          </cell>
          <cell r="F183" t="str">
            <v>SKU</v>
          </cell>
          <cell r="G183" t="str">
            <v>Kimberly Clark Sterling Nitrile Powder Free Gloves - 200 Units/ Pack </v>
          </cell>
          <cell r="M183">
            <v>200</v>
          </cell>
          <cell r="N183">
            <v>13940</v>
          </cell>
          <cell r="O183">
            <v>4004</v>
          </cell>
          <cell r="P183">
            <v>4004</v>
          </cell>
          <cell r="Q183" t="str">
            <v>S</v>
          </cell>
          <cell r="R183" t="str">
            <v>S</v>
          </cell>
          <cell r="S183">
            <v>28.9</v>
          </cell>
          <cell r="W183" t="str">
            <v>ok</v>
          </cell>
          <cell r="X183">
            <v>7.4851000000000001</v>
          </cell>
          <cell r="Z183">
            <v>36.385100000000001</v>
          </cell>
          <cell r="AA183">
            <v>33.077363636363636</v>
          </cell>
          <cell r="AB183">
            <v>32.9</v>
          </cell>
        </row>
        <row r="184">
          <cell r="B184" t="str">
            <v>KC13941P</v>
          </cell>
          <cell r="F184" t="str">
            <v>SKU</v>
          </cell>
          <cell r="G184" t="str">
            <v>Kimberly Clark Sterling Nitrile Powder Free Gloves - 200 Units/ Pack </v>
          </cell>
          <cell r="M184">
            <v>200</v>
          </cell>
          <cell r="N184">
            <v>13941</v>
          </cell>
          <cell r="O184">
            <v>4006</v>
          </cell>
          <cell r="P184">
            <v>4006</v>
          </cell>
          <cell r="Q184" t="str">
            <v>M</v>
          </cell>
          <cell r="R184" t="str">
            <v>M</v>
          </cell>
          <cell r="S184">
            <v>28.9</v>
          </cell>
          <cell r="W184" t="str">
            <v>ok</v>
          </cell>
          <cell r="X184">
            <v>7.4851000000000001</v>
          </cell>
          <cell r="Z184">
            <v>36.385100000000001</v>
          </cell>
          <cell r="AA184">
            <v>33.077363636363636</v>
          </cell>
          <cell r="AB184">
            <v>32.9</v>
          </cell>
        </row>
        <row r="185">
          <cell r="B185" t="str">
            <v>KC13942P</v>
          </cell>
          <cell r="F185" t="str">
            <v>SKU</v>
          </cell>
          <cell r="G185" t="str">
            <v>Kimberly Clark Sterling Nitrile Powder Free Gloves - 200 Units/ Pack </v>
          </cell>
          <cell r="M185">
            <v>200</v>
          </cell>
          <cell r="N185">
            <v>13942</v>
          </cell>
          <cell r="O185">
            <v>4008</v>
          </cell>
          <cell r="P185">
            <v>4008</v>
          </cell>
          <cell r="Q185" t="str">
            <v>L</v>
          </cell>
          <cell r="R185" t="str">
            <v>L</v>
          </cell>
          <cell r="S185">
            <v>28.9</v>
          </cell>
          <cell r="W185" t="str">
            <v>ok</v>
          </cell>
          <cell r="X185">
            <v>7.4851000000000001</v>
          </cell>
          <cell r="Z185">
            <v>36.385100000000001</v>
          </cell>
          <cell r="AA185">
            <v>33.077363636363636</v>
          </cell>
          <cell r="AB185">
            <v>32.9</v>
          </cell>
        </row>
        <row r="186">
          <cell r="B186" t="str">
            <v>ANGLDER</v>
          </cell>
          <cell r="F186" t="str">
            <v>Product</v>
          </cell>
          <cell r="G186" t="str">
            <v>Powder Free Latex Free Sterile Gloves - Ansell Dermaprene - 25 Pairs/ pack</v>
          </cell>
          <cell r="N186" t="str">
            <v xml:space="preserve">Code  </v>
          </cell>
          <cell r="Q186" t="str">
            <v>Sizes</v>
          </cell>
          <cell r="W186" t="str">
            <v>ok</v>
          </cell>
          <cell r="X186">
            <v>0</v>
          </cell>
          <cell r="AA186">
            <v>0</v>
          </cell>
        </row>
        <row r="187">
          <cell r="B187" t="str">
            <v>4211N</v>
          </cell>
          <cell r="C187" t="str">
            <v>ANGLDER6.0</v>
          </cell>
          <cell r="E187" t="str">
            <v>4211N</v>
          </cell>
          <cell r="F187" t="str">
            <v>SKU</v>
          </cell>
          <cell r="G187" t="str">
            <v>Powder Free Latex Free Sterile Gloves - Ansell Dermaprene - 25 Pairs/ pack</v>
          </cell>
          <cell r="M187">
            <v>50</v>
          </cell>
          <cell r="N187" t="str">
            <v>4211N</v>
          </cell>
          <cell r="Q187">
            <v>6</v>
          </cell>
          <cell r="S187">
            <v>92.5</v>
          </cell>
          <cell r="W187" t="str">
            <v>ok</v>
          </cell>
          <cell r="X187">
            <v>23.9575</v>
          </cell>
          <cell r="Z187">
            <v>116.4575</v>
          </cell>
          <cell r="AA187">
            <v>105.87045454545454</v>
          </cell>
          <cell r="AB187">
            <v>105.85</v>
          </cell>
        </row>
        <row r="188">
          <cell r="B188" t="str">
            <v>4212N</v>
          </cell>
          <cell r="C188" t="str">
            <v>ANGLDER6.5</v>
          </cell>
          <cell r="E188" t="str">
            <v>4212N</v>
          </cell>
          <cell r="F188" t="str">
            <v>SKU</v>
          </cell>
          <cell r="G188" t="str">
            <v>Powder Free Latex Free Sterile Gloves - Ansell Dermaprene - 25 Pairs/ pack</v>
          </cell>
          <cell r="M188">
            <v>50</v>
          </cell>
          <cell r="N188" t="str">
            <v>4212N</v>
          </cell>
          <cell r="Q188">
            <v>6.5</v>
          </cell>
          <cell r="S188">
            <v>92.5</v>
          </cell>
          <cell r="W188" t="str">
            <v>ok</v>
          </cell>
          <cell r="X188">
            <v>23.9575</v>
          </cell>
          <cell r="Z188">
            <v>116.4575</v>
          </cell>
          <cell r="AA188">
            <v>105.87045454545454</v>
          </cell>
          <cell r="AB188">
            <v>105.85</v>
          </cell>
        </row>
        <row r="189">
          <cell r="B189" t="str">
            <v>4213N</v>
          </cell>
          <cell r="C189" t="str">
            <v>ANGLDER7.0</v>
          </cell>
          <cell r="E189" t="str">
            <v>4213N</v>
          </cell>
          <cell r="F189" t="str">
            <v>SKU</v>
          </cell>
          <cell r="G189" t="str">
            <v>Powder Free Latex Free Sterile Gloves - Ansell Dermaprene - 25 Pairs/ pack</v>
          </cell>
          <cell r="M189">
            <v>50</v>
          </cell>
          <cell r="N189" t="str">
            <v>4213N</v>
          </cell>
          <cell r="Q189">
            <v>7</v>
          </cell>
          <cell r="S189">
            <v>92.5</v>
          </cell>
          <cell r="W189" t="str">
            <v>ok</v>
          </cell>
          <cell r="X189">
            <v>23.9575</v>
          </cell>
          <cell r="Z189">
            <v>116.4575</v>
          </cell>
          <cell r="AA189">
            <v>105.87045454545454</v>
          </cell>
          <cell r="AB189">
            <v>105.85</v>
          </cell>
        </row>
        <row r="190">
          <cell r="B190" t="str">
            <v>4214N</v>
          </cell>
          <cell r="C190" t="str">
            <v>ANGLDER7.5</v>
          </cell>
          <cell r="E190" t="str">
            <v>4214N</v>
          </cell>
          <cell r="F190" t="str">
            <v>SKU</v>
          </cell>
          <cell r="G190" t="str">
            <v>Powder Free Latex Free Sterile Gloves - Ansell Dermaprene - 25 Pairs/ pack</v>
          </cell>
          <cell r="M190">
            <v>50</v>
          </cell>
          <cell r="N190" t="str">
            <v>4214N</v>
          </cell>
          <cell r="Q190">
            <v>7.5</v>
          </cell>
          <cell r="S190">
            <v>92.5</v>
          </cell>
          <cell r="W190" t="str">
            <v>ok</v>
          </cell>
          <cell r="X190">
            <v>23.9575</v>
          </cell>
          <cell r="Z190">
            <v>116.4575</v>
          </cell>
          <cell r="AA190">
            <v>105.87045454545454</v>
          </cell>
          <cell r="AB190">
            <v>105.85</v>
          </cell>
        </row>
        <row r="191">
          <cell r="B191" t="str">
            <v>4215N</v>
          </cell>
          <cell r="C191" t="str">
            <v>ANGLDER8.0</v>
          </cell>
          <cell r="E191" t="str">
            <v>4215N</v>
          </cell>
          <cell r="F191" t="str">
            <v>SKU</v>
          </cell>
          <cell r="G191" t="str">
            <v>Powder Free Latex Free Sterile Gloves - Ansell Dermaprene - 25 Pairs/ pack</v>
          </cell>
          <cell r="M191">
            <v>50</v>
          </cell>
          <cell r="N191" t="str">
            <v>4215N</v>
          </cell>
          <cell r="Q191">
            <v>8</v>
          </cell>
          <cell r="S191">
            <v>92.5</v>
          </cell>
          <cell r="W191" t="str">
            <v>ok</v>
          </cell>
          <cell r="X191">
            <v>23.9575</v>
          </cell>
          <cell r="Z191">
            <v>116.4575</v>
          </cell>
          <cell r="AA191">
            <v>105.87045454545454</v>
          </cell>
          <cell r="AB191">
            <v>105.85</v>
          </cell>
        </row>
        <row r="192">
          <cell r="B192" t="str">
            <v>4216N</v>
          </cell>
          <cell r="C192" t="str">
            <v>ANGLDER8.5</v>
          </cell>
          <cell r="E192" t="str">
            <v>4216N</v>
          </cell>
          <cell r="F192" t="str">
            <v>SKU</v>
          </cell>
          <cell r="G192" t="str">
            <v>Powder Free Latex Free Sterile Gloves - Ansell Dermaprene - 25 Pairs/ pack</v>
          </cell>
          <cell r="M192">
            <v>50</v>
          </cell>
          <cell r="N192" t="str">
            <v>4216N</v>
          </cell>
          <cell r="Q192">
            <v>8.5</v>
          </cell>
          <cell r="S192">
            <v>92.5</v>
          </cell>
          <cell r="W192" t="str">
            <v>ok</v>
          </cell>
          <cell r="X192">
            <v>23.9575</v>
          </cell>
          <cell r="Z192">
            <v>116.4575</v>
          </cell>
          <cell r="AA192">
            <v>105.87045454545454</v>
          </cell>
          <cell r="AB192">
            <v>105.85</v>
          </cell>
        </row>
        <row r="193">
          <cell r="B193" t="str">
            <v>ON-BB-2P</v>
          </cell>
          <cell r="F193" t="str">
            <v>Product</v>
          </cell>
          <cell r="G193" t="str">
            <v>Ongard Bibs Bubbles 2 Ply - 33x25 cm</v>
          </cell>
          <cell r="N193" t="str">
            <v>Colour</v>
          </cell>
          <cell r="W193" t="str">
            <v>ok</v>
          </cell>
          <cell r="X193">
            <v>0</v>
          </cell>
          <cell r="AA193">
            <v>0</v>
          </cell>
        </row>
        <row r="194">
          <cell r="B194" t="str">
            <v>ON-711290</v>
          </cell>
          <cell r="F194" t="str">
            <v xml:space="preserve">  SKU</v>
          </cell>
          <cell r="G194" t="str">
            <v>Ongard Bibs Bubbles 2 Ply - 33x25 cm - 1,000 Units/ Pack</v>
          </cell>
          <cell r="M194">
            <v>1000</v>
          </cell>
          <cell r="N194" t="str">
            <v>Lavender</v>
          </cell>
          <cell r="S194">
            <v>64.900000000000006</v>
          </cell>
          <cell r="T194">
            <v>49.9</v>
          </cell>
          <cell r="U194">
            <v>64.157142857142858</v>
          </cell>
          <cell r="V194">
            <v>64.5</v>
          </cell>
          <cell r="W194" t="str">
            <v>check</v>
          </cell>
          <cell r="X194">
            <v>16.705500000000001</v>
          </cell>
          <cell r="Z194">
            <v>81.205500000000001</v>
          </cell>
          <cell r="AA194">
            <v>73.823181818181808</v>
          </cell>
          <cell r="AB194">
            <v>72.900000000000006</v>
          </cell>
        </row>
        <row r="195">
          <cell r="B195" t="str">
            <v>ON-711291</v>
          </cell>
          <cell r="F195" t="str">
            <v xml:space="preserve">  SKU</v>
          </cell>
          <cell r="G195" t="str">
            <v>Ongard Bibs Bubbles 2 Ply - 33x25 cm - 1,000 Units/ Pack</v>
          </cell>
          <cell r="M195">
            <v>1000</v>
          </cell>
          <cell r="N195" t="str">
            <v>Silver</v>
          </cell>
          <cell r="S195">
            <v>64.900000000000006</v>
          </cell>
          <cell r="T195">
            <v>49.9</v>
          </cell>
          <cell r="U195">
            <v>64.157142857142858</v>
          </cell>
          <cell r="V195">
            <v>64.5</v>
          </cell>
          <cell r="W195" t="str">
            <v>check</v>
          </cell>
          <cell r="X195">
            <v>16.705500000000001</v>
          </cell>
          <cell r="Z195">
            <v>81.205500000000001</v>
          </cell>
          <cell r="AA195">
            <v>73.823181818181808</v>
          </cell>
          <cell r="AB195">
            <v>72.900000000000006</v>
          </cell>
        </row>
        <row r="196">
          <cell r="B196" t="str">
            <v>ON-711292</v>
          </cell>
          <cell r="F196" t="str">
            <v xml:space="preserve">  SKU</v>
          </cell>
          <cell r="G196" t="str">
            <v>Ongard Bibs Bubbles 2 Ply - 33x25 cm - 1,000 Units/ Pack</v>
          </cell>
          <cell r="M196">
            <v>1000</v>
          </cell>
          <cell r="N196" t="str">
            <v>Blue</v>
          </cell>
          <cell r="S196">
            <v>64.900000000000006</v>
          </cell>
          <cell r="T196">
            <v>49.9</v>
          </cell>
          <cell r="U196">
            <v>64.157142857142858</v>
          </cell>
          <cell r="V196">
            <v>64.5</v>
          </cell>
          <cell r="W196" t="str">
            <v>check</v>
          </cell>
          <cell r="X196">
            <v>16.705500000000001</v>
          </cell>
          <cell r="Z196">
            <v>81.205500000000001</v>
          </cell>
          <cell r="AA196">
            <v>73.823181818181808</v>
          </cell>
          <cell r="AB196">
            <v>72.900000000000006</v>
          </cell>
        </row>
        <row r="197">
          <cell r="B197" t="str">
            <v>ON-711293</v>
          </cell>
          <cell r="F197" t="str">
            <v xml:space="preserve">  SKU</v>
          </cell>
          <cell r="G197" t="str">
            <v>Ongard Bibs Bubbles 2 Ply - 33x25 cm - 1,000 Units/ Pack</v>
          </cell>
          <cell r="M197">
            <v>1000</v>
          </cell>
          <cell r="N197" t="str">
            <v>White</v>
          </cell>
          <cell r="S197">
            <v>64.900000000000006</v>
          </cell>
          <cell r="T197">
            <v>49.9</v>
          </cell>
          <cell r="U197">
            <v>64.157142857142858</v>
          </cell>
          <cell r="V197">
            <v>64.5</v>
          </cell>
          <cell r="W197" t="str">
            <v>check</v>
          </cell>
          <cell r="X197">
            <v>16.705500000000001</v>
          </cell>
          <cell r="Z197">
            <v>81.205500000000001</v>
          </cell>
          <cell r="AA197">
            <v>73.823181818181808</v>
          </cell>
          <cell r="AB197">
            <v>72.900000000000006</v>
          </cell>
        </row>
        <row r="198">
          <cell r="B198" t="str">
            <v>ON-711294</v>
          </cell>
          <cell r="F198" t="str">
            <v xml:space="preserve">  SKU</v>
          </cell>
          <cell r="G198" t="str">
            <v>Ongard Bibs Bubbles 2 Ply - 33x25 cm - 1,000 Units/ Pack</v>
          </cell>
          <cell r="M198">
            <v>1000</v>
          </cell>
          <cell r="N198" t="str">
            <v>Yellow</v>
          </cell>
          <cell r="S198">
            <v>64.900000000000006</v>
          </cell>
          <cell r="T198">
            <v>49.9</v>
          </cell>
          <cell r="U198">
            <v>64.157142857142858</v>
          </cell>
          <cell r="V198">
            <v>64.5</v>
          </cell>
          <cell r="W198" t="str">
            <v>check</v>
          </cell>
          <cell r="X198">
            <v>16.705500000000001</v>
          </cell>
          <cell r="Z198">
            <v>81.205500000000001</v>
          </cell>
          <cell r="AA198">
            <v>73.823181818181808</v>
          </cell>
          <cell r="AB198">
            <v>72.900000000000006</v>
          </cell>
        </row>
        <row r="199">
          <cell r="B199" t="str">
            <v>ON-711295</v>
          </cell>
          <cell r="F199" t="str">
            <v xml:space="preserve">  SKU</v>
          </cell>
          <cell r="G199" t="str">
            <v>Ongard Bibs Bubbles 2 Ply - 33x25 cm - 1,000 Units/ Pack</v>
          </cell>
          <cell r="M199">
            <v>1000</v>
          </cell>
          <cell r="N199" t="str">
            <v>Green</v>
          </cell>
          <cell r="S199">
            <v>64.900000000000006</v>
          </cell>
          <cell r="T199">
            <v>49.9</v>
          </cell>
          <cell r="U199">
            <v>64.157142857142858</v>
          </cell>
          <cell r="V199">
            <v>64.5</v>
          </cell>
          <cell r="W199" t="str">
            <v>check</v>
          </cell>
          <cell r="X199">
            <v>16.705500000000001</v>
          </cell>
          <cell r="Z199">
            <v>81.205500000000001</v>
          </cell>
          <cell r="AA199">
            <v>73.823181818181808</v>
          </cell>
          <cell r="AB199">
            <v>72.900000000000006</v>
          </cell>
        </row>
        <row r="200">
          <cell r="B200" t="str">
            <v>ON-711296</v>
          </cell>
          <cell r="F200" t="str">
            <v xml:space="preserve">  SKU</v>
          </cell>
          <cell r="G200" t="str">
            <v>Ongard Bibs Bubbles 2 Ply - 33x25 cm - 1,000 Units/ Pack</v>
          </cell>
          <cell r="M200">
            <v>1000</v>
          </cell>
          <cell r="N200" t="str">
            <v>Rose</v>
          </cell>
          <cell r="S200">
            <v>64.900000000000006</v>
          </cell>
          <cell r="T200">
            <v>49.9</v>
          </cell>
          <cell r="U200">
            <v>64.157142857142858</v>
          </cell>
          <cell r="V200">
            <v>64.5</v>
          </cell>
          <cell r="W200" t="str">
            <v>check</v>
          </cell>
          <cell r="X200">
            <v>16.705500000000001</v>
          </cell>
          <cell r="Z200">
            <v>81.205500000000001</v>
          </cell>
          <cell r="AA200">
            <v>73.823181818181808</v>
          </cell>
          <cell r="AB200">
            <v>72.900000000000006</v>
          </cell>
        </row>
        <row r="201">
          <cell r="B201" t="str">
            <v>ON-711297</v>
          </cell>
          <cell r="F201" t="str">
            <v xml:space="preserve">  SKU</v>
          </cell>
          <cell r="G201" t="str">
            <v>Ongard Bibs Bubbles 2 Ply - 33x25 cm - 1,000 Units/ Pack</v>
          </cell>
          <cell r="M201">
            <v>1000</v>
          </cell>
          <cell r="N201" t="str">
            <v>Beige</v>
          </cell>
          <cell r="S201">
            <v>64.900000000000006</v>
          </cell>
          <cell r="T201">
            <v>49.9</v>
          </cell>
          <cell r="U201">
            <v>64.157142857142858</v>
          </cell>
          <cell r="V201">
            <v>64.5</v>
          </cell>
          <cell r="W201" t="str">
            <v>check</v>
          </cell>
          <cell r="X201">
            <v>16.705500000000001</v>
          </cell>
          <cell r="Z201">
            <v>81.205500000000001</v>
          </cell>
          <cell r="AA201">
            <v>73.823181818181808</v>
          </cell>
          <cell r="AB201">
            <v>72.900000000000006</v>
          </cell>
        </row>
        <row r="202">
          <cell r="B202" t="str">
            <v>ON-711298</v>
          </cell>
          <cell r="F202" t="str">
            <v xml:space="preserve">  SKU</v>
          </cell>
          <cell r="G202" t="str">
            <v>Ongard Bibs Bubbles 2 Ply - 33x25 cm - 1,000 Units/ Pack</v>
          </cell>
          <cell r="M202">
            <v>1000</v>
          </cell>
          <cell r="N202" t="str">
            <v>Peach</v>
          </cell>
          <cell r="S202">
            <v>64.900000000000006</v>
          </cell>
          <cell r="T202">
            <v>49.9</v>
          </cell>
          <cell r="U202">
            <v>64.157142857142858</v>
          </cell>
          <cell r="V202">
            <v>64.5</v>
          </cell>
          <cell r="W202" t="str">
            <v>check</v>
          </cell>
          <cell r="X202">
            <v>16.705500000000001</v>
          </cell>
          <cell r="Z202">
            <v>81.205500000000001</v>
          </cell>
          <cell r="AA202">
            <v>73.823181818181808</v>
          </cell>
          <cell r="AB202">
            <v>72.900000000000006</v>
          </cell>
        </row>
        <row r="203">
          <cell r="B203" t="str">
            <v>ON-711299</v>
          </cell>
          <cell r="F203" t="str">
            <v xml:space="preserve">  SKU</v>
          </cell>
          <cell r="G203" t="str">
            <v>Ongard Bibs Bubbles 2 Ply - 33x25 cm - 1,000 Units/ Pack</v>
          </cell>
          <cell r="M203">
            <v>1000</v>
          </cell>
          <cell r="N203" t="str">
            <v>Acqua</v>
          </cell>
          <cell r="S203">
            <v>64.900000000000006</v>
          </cell>
          <cell r="T203">
            <v>49.9</v>
          </cell>
          <cell r="U203">
            <v>64.157142857142858</v>
          </cell>
          <cell r="V203">
            <v>64.5</v>
          </cell>
          <cell r="W203" t="str">
            <v>check</v>
          </cell>
          <cell r="X203">
            <v>16.705500000000001</v>
          </cell>
          <cell r="Z203">
            <v>81.205500000000001</v>
          </cell>
          <cell r="AA203">
            <v>73.823181818181808</v>
          </cell>
          <cell r="AB203">
            <v>72.900000000000006</v>
          </cell>
        </row>
        <row r="204">
          <cell r="B204" t="str">
            <v>ON-BD-2P</v>
          </cell>
          <cell r="F204" t="str">
            <v>Product</v>
          </cell>
          <cell r="G204" t="str">
            <v>Ongard Bibs Dimples 2 Ply - 33x46 cm</v>
          </cell>
          <cell r="N204" t="str">
            <v>Colour</v>
          </cell>
          <cell r="W204" t="str">
            <v>ok</v>
          </cell>
          <cell r="X204">
            <v>0</v>
          </cell>
          <cell r="AA204">
            <v>0</v>
          </cell>
        </row>
        <row r="205">
          <cell r="B205" t="str">
            <v>ON-711280</v>
          </cell>
          <cell r="F205" t="str">
            <v xml:space="preserve">  SKU</v>
          </cell>
          <cell r="G205" t="str">
            <v>Ongard Bibs Dimples 2 Ply - 33x46 cm - 500 Units/ Pack</v>
          </cell>
          <cell r="M205">
            <v>500</v>
          </cell>
          <cell r="N205" t="str">
            <v>Lavender</v>
          </cell>
          <cell r="S205">
            <v>54.9</v>
          </cell>
          <cell r="T205">
            <v>39.9</v>
          </cell>
          <cell r="U205">
            <v>51.3</v>
          </cell>
          <cell r="V205">
            <v>51.9</v>
          </cell>
          <cell r="W205" t="str">
            <v>check</v>
          </cell>
          <cell r="X205">
            <v>13.4421</v>
          </cell>
          <cell r="Z205">
            <v>65.342100000000002</v>
          </cell>
          <cell r="AA205">
            <v>59.401909090909086</v>
          </cell>
          <cell r="AB205">
            <v>59.9</v>
          </cell>
        </row>
        <row r="206">
          <cell r="B206" t="str">
            <v>ON-711281</v>
          </cell>
          <cell r="F206" t="str">
            <v xml:space="preserve">  SKU</v>
          </cell>
          <cell r="G206" t="str">
            <v>Ongard Bibs Dimples 2 Ply - 33x46 cm - 500 Units/ Pack</v>
          </cell>
          <cell r="M206">
            <v>500</v>
          </cell>
          <cell r="N206" t="str">
            <v>Silver</v>
          </cell>
          <cell r="S206">
            <v>54.9</v>
          </cell>
          <cell r="T206">
            <v>39.9</v>
          </cell>
          <cell r="U206">
            <v>51.3</v>
          </cell>
          <cell r="V206">
            <v>51.9</v>
          </cell>
          <cell r="W206" t="str">
            <v>check</v>
          </cell>
          <cell r="X206">
            <v>13.4421</v>
          </cell>
          <cell r="Z206">
            <v>65.342100000000002</v>
          </cell>
          <cell r="AA206">
            <v>59.401909090909086</v>
          </cell>
          <cell r="AB206">
            <v>59.9</v>
          </cell>
        </row>
        <row r="207">
          <cell r="B207" t="str">
            <v>ON-711282</v>
          </cell>
          <cell r="F207" t="str">
            <v xml:space="preserve">  SKU</v>
          </cell>
          <cell r="G207" t="str">
            <v>Ongard Bibs Dimples 2 Ply - 33x46 cm - 500 Units/ Pack</v>
          </cell>
          <cell r="M207">
            <v>500</v>
          </cell>
          <cell r="N207" t="str">
            <v>Blue</v>
          </cell>
          <cell r="S207">
            <v>54.9</v>
          </cell>
          <cell r="T207">
            <v>39.9</v>
          </cell>
          <cell r="U207">
            <v>51.3</v>
          </cell>
          <cell r="V207">
            <v>51.9</v>
          </cell>
          <cell r="W207" t="str">
            <v>check</v>
          </cell>
          <cell r="X207">
            <v>13.4421</v>
          </cell>
          <cell r="Z207">
            <v>65.342100000000002</v>
          </cell>
          <cell r="AA207">
            <v>59.401909090909086</v>
          </cell>
          <cell r="AB207">
            <v>59.9</v>
          </cell>
        </row>
        <row r="208">
          <cell r="B208" t="str">
            <v>ON-711283</v>
          </cell>
          <cell r="F208" t="str">
            <v xml:space="preserve">  SKU</v>
          </cell>
          <cell r="G208" t="str">
            <v>Ongard Bibs Dimples 2 Ply - 33x46 cm - 500 Units/ Pack</v>
          </cell>
          <cell r="M208">
            <v>500</v>
          </cell>
          <cell r="N208" t="str">
            <v>White</v>
          </cell>
          <cell r="S208">
            <v>54.9</v>
          </cell>
          <cell r="T208">
            <v>39.9</v>
          </cell>
          <cell r="U208">
            <v>51.3</v>
          </cell>
          <cell r="V208">
            <v>51.9</v>
          </cell>
          <cell r="W208" t="str">
            <v>check</v>
          </cell>
          <cell r="X208">
            <v>13.4421</v>
          </cell>
          <cell r="Z208">
            <v>65.342100000000002</v>
          </cell>
          <cell r="AA208">
            <v>59.401909090909086</v>
          </cell>
          <cell r="AB208">
            <v>59.9</v>
          </cell>
        </row>
        <row r="209">
          <cell r="B209" t="str">
            <v>ON-711284</v>
          </cell>
          <cell r="F209" t="str">
            <v xml:space="preserve">  SKU</v>
          </cell>
          <cell r="G209" t="str">
            <v>Ongard Bibs Dimples 2 Ply - 33x46 cm - 500 Units/ Pack</v>
          </cell>
          <cell r="M209">
            <v>500</v>
          </cell>
          <cell r="N209" t="str">
            <v>Yellow</v>
          </cell>
          <cell r="S209">
            <v>54.9</v>
          </cell>
          <cell r="T209">
            <v>39.9</v>
          </cell>
          <cell r="U209">
            <v>51.3</v>
          </cell>
          <cell r="V209">
            <v>51.9</v>
          </cell>
          <cell r="W209" t="str">
            <v>check</v>
          </cell>
          <cell r="X209">
            <v>13.4421</v>
          </cell>
          <cell r="Z209">
            <v>65.342100000000002</v>
          </cell>
          <cell r="AA209">
            <v>59.401909090909086</v>
          </cell>
          <cell r="AB209">
            <v>59.9</v>
          </cell>
        </row>
        <row r="210">
          <cell r="B210" t="str">
            <v>ON-711285</v>
          </cell>
          <cell r="F210" t="str">
            <v xml:space="preserve">  SKU</v>
          </cell>
          <cell r="G210" t="str">
            <v>Ongard Bibs Dimples 2 Ply - 33x46 cm - 500 Units/ Pack</v>
          </cell>
          <cell r="M210">
            <v>500</v>
          </cell>
          <cell r="N210" t="str">
            <v>Green</v>
          </cell>
          <cell r="S210">
            <v>54.9</v>
          </cell>
          <cell r="T210">
            <v>39.9</v>
          </cell>
          <cell r="U210">
            <v>51.3</v>
          </cell>
          <cell r="V210">
            <v>51.9</v>
          </cell>
          <cell r="W210" t="str">
            <v>check</v>
          </cell>
          <cell r="X210">
            <v>13.4421</v>
          </cell>
          <cell r="Z210">
            <v>65.342100000000002</v>
          </cell>
          <cell r="AA210">
            <v>59.401909090909086</v>
          </cell>
          <cell r="AB210">
            <v>59.9</v>
          </cell>
        </row>
        <row r="211">
          <cell r="B211" t="str">
            <v>ON-711286</v>
          </cell>
          <cell r="F211" t="str">
            <v xml:space="preserve">  SKU</v>
          </cell>
          <cell r="G211" t="str">
            <v>Ongard Bibs Dimples 2 Ply - 33x46 cm - 500 Units/ Pack</v>
          </cell>
          <cell r="M211">
            <v>500</v>
          </cell>
          <cell r="N211" t="str">
            <v>Rose</v>
          </cell>
          <cell r="S211">
            <v>54.9</v>
          </cell>
          <cell r="T211">
            <v>39.9</v>
          </cell>
          <cell r="U211">
            <v>51.3</v>
          </cell>
          <cell r="V211">
            <v>51.9</v>
          </cell>
          <cell r="W211" t="str">
            <v>check</v>
          </cell>
          <cell r="X211">
            <v>13.4421</v>
          </cell>
          <cell r="Z211">
            <v>65.342100000000002</v>
          </cell>
          <cell r="AA211">
            <v>59.401909090909086</v>
          </cell>
          <cell r="AB211">
            <v>59.9</v>
          </cell>
        </row>
        <row r="212">
          <cell r="B212" t="str">
            <v>ON-711287</v>
          </cell>
          <cell r="F212" t="str">
            <v xml:space="preserve">  SKU</v>
          </cell>
          <cell r="G212" t="str">
            <v>Ongard Bibs Dimples 2 Ply - 33x46 cm - 500 Units/ Pack</v>
          </cell>
          <cell r="M212">
            <v>500</v>
          </cell>
          <cell r="N212" t="str">
            <v>Beige</v>
          </cell>
          <cell r="S212">
            <v>54.9</v>
          </cell>
          <cell r="T212">
            <v>39.9</v>
          </cell>
          <cell r="U212">
            <v>51.3</v>
          </cell>
          <cell r="V212">
            <v>51.9</v>
          </cell>
          <cell r="W212" t="str">
            <v>check</v>
          </cell>
          <cell r="X212">
            <v>13.4421</v>
          </cell>
          <cell r="Z212">
            <v>65.342100000000002</v>
          </cell>
          <cell r="AA212">
            <v>59.401909090909086</v>
          </cell>
          <cell r="AB212">
            <v>59.9</v>
          </cell>
        </row>
        <row r="213">
          <cell r="B213" t="str">
            <v>ON-711288</v>
          </cell>
          <cell r="F213" t="str">
            <v xml:space="preserve">  SKU</v>
          </cell>
          <cell r="G213" t="str">
            <v>Ongard Bibs Dimples 2 Ply - 33x46 cm - 500 Units/ Pack</v>
          </cell>
          <cell r="M213">
            <v>500</v>
          </cell>
          <cell r="N213" t="str">
            <v>Peach</v>
          </cell>
          <cell r="S213">
            <v>54.9</v>
          </cell>
          <cell r="T213">
            <v>39.9</v>
          </cell>
          <cell r="U213">
            <v>51.3</v>
          </cell>
          <cell r="V213">
            <v>51.9</v>
          </cell>
          <cell r="W213" t="str">
            <v>check</v>
          </cell>
          <cell r="X213">
            <v>13.4421</v>
          </cell>
          <cell r="Z213">
            <v>65.342100000000002</v>
          </cell>
          <cell r="AA213">
            <v>59.401909090909086</v>
          </cell>
          <cell r="AB213">
            <v>59.9</v>
          </cell>
        </row>
        <row r="214">
          <cell r="B214" t="str">
            <v>ON-711289</v>
          </cell>
          <cell r="F214" t="str">
            <v xml:space="preserve">  SKU</v>
          </cell>
          <cell r="G214" t="str">
            <v>Ongard Bibs Dimples 2 Ply - 33x46 cm - 500 Units/ Pack</v>
          </cell>
          <cell r="M214">
            <v>500</v>
          </cell>
          <cell r="N214" t="str">
            <v>Acqua</v>
          </cell>
          <cell r="S214">
            <v>54.9</v>
          </cell>
          <cell r="T214">
            <v>39.9</v>
          </cell>
          <cell r="U214">
            <v>51.3</v>
          </cell>
          <cell r="V214">
            <v>51.9</v>
          </cell>
          <cell r="W214" t="str">
            <v>check</v>
          </cell>
          <cell r="X214">
            <v>13.4421</v>
          </cell>
          <cell r="Z214">
            <v>65.342100000000002</v>
          </cell>
          <cell r="AA214">
            <v>59.401909090909086</v>
          </cell>
          <cell r="AB214">
            <v>59.9</v>
          </cell>
        </row>
        <row r="215">
          <cell r="B215" t="str">
            <v>KC2706C</v>
          </cell>
          <cell r="G215" t="str">
            <v>Kimberly Clark Protecta Pads 4Ply 21.5 x 28.5 cm - 100 Units/ Pack x 8</v>
          </cell>
          <cell r="H215" t="str">
            <v>Kimberly Clark Protecta Pads 4Ply 21.5 x 28.5 cm - 100 Units/ Pack x 8</v>
          </cell>
          <cell r="I215" t="str">
            <v>Kimberly Clark Protecta Pads 4Ply 21.5 x 28.5 cm - 100 Units/ Pack x 8</v>
          </cell>
          <cell r="J215" t="str">
            <v>Kimberly Clark Protecta Pads 4Ply 21.5 x 28.5 cm - 100 Units/ Pack x 8</v>
          </cell>
          <cell r="K215" t="str">
            <v>Kimberly Clark Protecta Pads 4Ply 21.5 x 28.5 cm - 100 Units/ Pack x 8</v>
          </cell>
          <cell r="L215" t="str">
            <v>Kimberly Clark Protecta Pads 4Ply 21.5 x 28.5 cm - 100 Units/ Pack x 8</v>
          </cell>
          <cell r="S215">
            <v>79</v>
          </cell>
          <cell r="T215">
            <v>69</v>
          </cell>
          <cell r="U215">
            <v>88.714285714285722</v>
          </cell>
          <cell r="V215">
            <v>88.9</v>
          </cell>
          <cell r="W215" t="str">
            <v>check</v>
          </cell>
          <cell r="X215">
            <v>23.025100000000002</v>
          </cell>
          <cell r="Z215">
            <v>111.92510000000001</v>
          </cell>
          <cell r="AA215">
            <v>101.75009090909091</v>
          </cell>
          <cell r="AB215">
            <v>99.99</v>
          </cell>
        </row>
        <row r="216">
          <cell r="B216" t="str">
            <v>KC2705C</v>
          </cell>
          <cell r="G216" t="str">
            <v>Kimberly Clark Protecta Pads 4Ply 28.5 x 43.0 cm - 100 Units/ Pack x 4</v>
          </cell>
          <cell r="S216">
            <v>79</v>
          </cell>
          <cell r="T216">
            <v>69</v>
          </cell>
          <cell r="U216">
            <v>88.714285714285722</v>
          </cell>
          <cell r="V216">
            <v>88.9</v>
          </cell>
          <cell r="W216" t="str">
            <v>check</v>
          </cell>
          <cell r="X216">
            <v>23.025100000000002</v>
          </cell>
          <cell r="Z216">
            <v>111.92510000000001</v>
          </cell>
          <cell r="AA216">
            <v>101.75009090909091</v>
          </cell>
          <cell r="AB216">
            <v>99.99</v>
          </cell>
        </row>
        <row r="217">
          <cell r="B217" t="str">
            <v>Milton5L</v>
          </cell>
          <cell r="C217" t="str">
            <v>Milton5L</v>
          </cell>
          <cell r="F217" t="str">
            <v>Product</v>
          </cell>
          <cell r="G217" t="str">
            <v>Milton Antibacterial Solution 5 Litre</v>
          </cell>
          <cell r="M217">
            <v>1</v>
          </cell>
          <cell r="S217">
            <v>34.9</v>
          </cell>
          <cell r="W217" t="str">
            <v>ok</v>
          </cell>
          <cell r="X217">
            <v>9.0390999999999995</v>
          </cell>
          <cell r="Z217">
            <v>43.939099999999996</v>
          </cell>
          <cell r="AA217">
            <v>39.944636363636356</v>
          </cell>
          <cell r="AB217">
            <v>39.950000000000003</v>
          </cell>
        </row>
        <row r="218">
          <cell r="B218" t="str">
            <v>010082/1</v>
          </cell>
          <cell r="E218" t="str">
            <v>WHAPS</v>
          </cell>
          <cell r="F218" t="str">
            <v>Product</v>
          </cell>
          <cell r="G218" t="str">
            <v>Aidal Plus - 5 Litres</v>
          </cell>
          <cell r="M218">
            <v>1</v>
          </cell>
          <cell r="S218">
            <v>63.5</v>
          </cell>
          <cell r="W218" t="str">
            <v>ok</v>
          </cell>
          <cell r="X218">
            <v>16.4465</v>
          </cell>
          <cell r="Z218">
            <v>79.9465</v>
          </cell>
          <cell r="AA218">
            <v>72.678636363636357</v>
          </cell>
          <cell r="AB218">
            <v>72.650000000000006</v>
          </cell>
        </row>
        <row r="219">
          <cell r="B219" t="str">
            <v>120146/1</v>
          </cell>
          <cell r="E219" t="str">
            <v>WHLS</v>
          </cell>
          <cell r="F219" t="str">
            <v>Product</v>
          </cell>
          <cell r="G219" t="str">
            <v>Whiteley Lemex - Reodorant General Purpose Cleaner Lemon - Neutral pH - 5 Litres</v>
          </cell>
          <cell r="M219">
            <v>1</v>
          </cell>
          <cell r="S219">
            <v>24.9</v>
          </cell>
          <cell r="W219" t="e">
            <v>#N/A</v>
          </cell>
          <cell r="X219">
            <v>6.4490999999999996</v>
          </cell>
          <cell r="Z219">
            <v>31.3491</v>
          </cell>
          <cell r="AA219">
            <v>28.499181818181818</v>
          </cell>
          <cell r="AB219">
            <v>28.5</v>
          </cell>
        </row>
        <row r="220">
          <cell r="B220" t="str">
            <v>WH210556/1</v>
          </cell>
          <cell r="E220" t="str">
            <v>WHVS</v>
          </cell>
          <cell r="F220" t="str">
            <v>Product</v>
          </cell>
          <cell r="G220" t="str">
            <v>Viraclean 5 Litre</v>
          </cell>
          <cell r="M220">
            <v>1</v>
          </cell>
          <cell r="S220">
            <v>39.9</v>
          </cell>
          <cell r="W220" t="str">
            <v>ok</v>
          </cell>
          <cell r="X220">
            <v>10.334099999999999</v>
          </cell>
          <cell r="Z220">
            <v>50.234099999999998</v>
          </cell>
          <cell r="AA220">
            <v>45.667363636363632</v>
          </cell>
          <cell r="AB220">
            <v>45.65</v>
          </cell>
        </row>
        <row r="221">
          <cell r="B221" t="str">
            <v>WHVCP-500ml</v>
          </cell>
          <cell r="F221" t="str">
            <v>Product</v>
          </cell>
          <cell r="G221" t="str">
            <v>Viraclean Spray Pump 500 ml</v>
          </cell>
          <cell r="M221">
            <v>1</v>
          </cell>
          <cell r="S221">
            <v>10.5</v>
          </cell>
          <cell r="W221" t="str">
            <v>ok</v>
          </cell>
          <cell r="X221">
            <v>2.7195</v>
          </cell>
          <cell r="Z221">
            <v>13.2195</v>
          </cell>
          <cell r="AA221">
            <v>12.017727272727273</v>
          </cell>
          <cell r="AB221">
            <v>11.9</v>
          </cell>
        </row>
        <row r="222">
          <cell r="B222" t="str">
            <v>WHMZ5</v>
          </cell>
          <cell r="E222" t="str">
            <v>WHMZ5</v>
          </cell>
          <cell r="F222" t="str">
            <v>Product</v>
          </cell>
          <cell r="G222" t="str">
            <v xml:space="preserve">Medizyme - 5 Litre </v>
          </cell>
          <cell r="M222">
            <v>1</v>
          </cell>
          <cell r="S222">
            <v>110</v>
          </cell>
          <cell r="W222" t="e">
            <v>#N/A</v>
          </cell>
          <cell r="X222">
            <v>28.490000000000002</v>
          </cell>
          <cell r="Z222">
            <v>138.49</v>
          </cell>
          <cell r="AA222">
            <v>125.89999999999999</v>
          </cell>
          <cell r="AB222">
            <v>125.9</v>
          </cell>
        </row>
        <row r="223">
          <cell r="B223" t="str">
            <v>JJ60088</v>
          </cell>
          <cell r="C223" t="str">
            <v>JJ60088E</v>
          </cell>
          <cell r="F223" t="str">
            <v>Product</v>
          </cell>
          <cell r="G223" t="str">
            <v>Johnson &amp; Johnson Microshield Hand Sanitizer 500ml</v>
          </cell>
          <cell r="M223">
            <v>1</v>
          </cell>
          <cell r="S223">
            <v>22.9</v>
          </cell>
          <cell r="T223">
            <v>16.899999999999999</v>
          </cell>
          <cell r="U223">
            <v>21.728571428571428</v>
          </cell>
          <cell r="V223">
            <v>21.9</v>
          </cell>
          <cell r="W223" t="str">
            <v>ok</v>
          </cell>
          <cell r="X223">
            <v>5.6720999999999995</v>
          </cell>
          <cell r="Z223">
            <v>27.572099999999999</v>
          </cell>
          <cell r="AA223">
            <v>25.06554545454545</v>
          </cell>
          <cell r="AB223">
            <v>24.9</v>
          </cell>
        </row>
        <row r="224">
          <cell r="B224" t="str">
            <v>AQIUM375</v>
          </cell>
          <cell r="F224" t="str">
            <v>Product</v>
          </cell>
          <cell r="G224" t="str">
            <v>Aqium Gel Hand Sanitizer 375ml</v>
          </cell>
          <cell r="M224">
            <v>1</v>
          </cell>
          <cell r="S224">
            <v>5.99</v>
          </cell>
          <cell r="W224" t="str">
            <v>ok</v>
          </cell>
          <cell r="X224">
            <v>1.5514100000000002</v>
          </cell>
          <cell r="Z224">
            <v>7.5414100000000008</v>
          </cell>
          <cell r="AA224">
            <v>6.8558272727272733</v>
          </cell>
          <cell r="AB224">
            <v>6.85</v>
          </cell>
        </row>
        <row r="225">
          <cell r="B225" t="str">
            <v>AQIUM1</v>
          </cell>
          <cell r="F225" t="str">
            <v>Product</v>
          </cell>
          <cell r="G225" t="str">
            <v>Aqium Gel Hand Sanitizer 1L</v>
          </cell>
          <cell r="M225">
            <v>1</v>
          </cell>
          <cell r="S225">
            <v>13.95</v>
          </cell>
          <cell r="W225" t="str">
            <v>ok</v>
          </cell>
          <cell r="X225">
            <v>3.6130499999999999</v>
          </cell>
          <cell r="Z225">
            <v>17.56305</v>
          </cell>
          <cell r="AA225">
            <v>15.966409090909091</v>
          </cell>
          <cell r="AB225">
            <v>15.95</v>
          </cell>
        </row>
        <row r="226">
          <cell r="B226" t="str">
            <v xml:space="preserve">KC6340 </v>
          </cell>
          <cell r="C226" t="str">
            <v>KC69480</v>
          </cell>
          <cell r="E226">
            <v>6340</v>
          </cell>
          <cell r="F226" t="str">
            <v>Product</v>
          </cell>
          <cell r="G226" t="str">
            <v>Kleenex Aqua Soap Dispenser 6340 - Wall mounted</v>
          </cell>
          <cell r="M226">
            <v>1</v>
          </cell>
          <cell r="N226" t="str">
            <v>Dispenser</v>
          </cell>
          <cell r="S226">
            <v>20.9</v>
          </cell>
          <cell r="W226" t="e">
            <v>#N/A</v>
          </cell>
          <cell r="X226">
            <v>5.4131</v>
          </cell>
          <cell r="Z226">
            <v>26.313099999999999</v>
          </cell>
          <cell r="AA226">
            <v>23.920999999999996</v>
          </cell>
          <cell r="AB226">
            <v>23.9</v>
          </cell>
        </row>
        <row r="227">
          <cell r="B227" t="str">
            <v xml:space="preserve">KC6331 </v>
          </cell>
          <cell r="C227" t="str">
            <v>KC6331E</v>
          </cell>
          <cell r="E227">
            <v>6331</v>
          </cell>
          <cell r="F227" t="str">
            <v>Product</v>
          </cell>
          <cell r="G227" t="str">
            <v>Kleenex Everyday Soap 1 Litre Refill 6331</v>
          </cell>
          <cell r="M227">
            <v>1</v>
          </cell>
          <cell r="N227" t="str">
            <v>Refill</v>
          </cell>
          <cell r="S227">
            <v>19.899999999999999</v>
          </cell>
          <cell r="W227" t="str">
            <v>ok</v>
          </cell>
          <cell r="X227">
            <v>5.1540999999999997</v>
          </cell>
          <cell r="Z227">
            <v>25.054099999999998</v>
          </cell>
          <cell r="AA227">
            <v>22.776454545454541</v>
          </cell>
          <cell r="AB227">
            <v>22.75</v>
          </cell>
        </row>
        <row r="228">
          <cell r="B228" t="str">
            <v xml:space="preserve">KC6334 </v>
          </cell>
          <cell r="C228" t="str">
            <v>KC6334E</v>
          </cell>
          <cell r="E228">
            <v>6334</v>
          </cell>
          <cell r="F228" t="str">
            <v>Product</v>
          </cell>
          <cell r="G228" t="str">
            <v>Kleenex Antibacterial Hand Soap 1 Litre Refill 6334</v>
          </cell>
          <cell r="M228">
            <v>1</v>
          </cell>
          <cell r="N228" t="str">
            <v>Refill</v>
          </cell>
          <cell r="S228">
            <v>22.9</v>
          </cell>
          <cell r="W228" t="str">
            <v>ok</v>
          </cell>
          <cell r="X228">
            <v>5.9310999999999998</v>
          </cell>
          <cell r="Z228">
            <v>28.831099999999999</v>
          </cell>
          <cell r="AA228">
            <v>26.210090909090905</v>
          </cell>
          <cell r="AB228">
            <v>25.9</v>
          </cell>
        </row>
        <row r="229">
          <cell r="F229" t="str">
            <v>Product</v>
          </cell>
          <cell r="G229" t="str">
            <v>Clinicare Alcohol Bactericidal Wipes - 220 Wipes/ Pack</v>
          </cell>
          <cell r="N229" t="str">
            <v>Pack Type</v>
          </cell>
          <cell r="W229" t="e">
            <v>#N/A</v>
          </cell>
          <cell r="X229">
            <v>0</v>
          </cell>
          <cell r="Z229">
            <v>0</v>
          </cell>
          <cell r="AA229">
            <v>0</v>
          </cell>
        </row>
        <row r="230">
          <cell r="B230" t="str">
            <v>CL-193323R</v>
          </cell>
          <cell r="C230" t="str">
            <v>CL-193323R</v>
          </cell>
          <cell r="F230" t="str">
            <v xml:space="preserve">  SKU</v>
          </cell>
          <cell r="G230" t="str">
            <v>Clinicare Alcohol Bactericidal Wipes - 220 Wipes/ Pack</v>
          </cell>
          <cell r="M230">
            <v>1</v>
          </cell>
          <cell r="N230" t="str">
            <v>Refill</v>
          </cell>
          <cell r="S230">
            <v>9.9</v>
          </cell>
          <cell r="T230">
            <v>7.9</v>
          </cell>
          <cell r="U230">
            <v>10.157142857142858</v>
          </cell>
          <cell r="V230">
            <v>9.9</v>
          </cell>
          <cell r="W230" t="str">
            <v>ok</v>
          </cell>
          <cell r="X230">
            <v>2.5641000000000003</v>
          </cell>
          <cell r="Z230">
            <v>12.4641</v>
          </cell>
          <cell r="AA230">
            <v>11.331</v>
          </cell>
          <cell r="AB230">
            <v>10.9</v>
          </cell>
        </row>
        <row r="231">
          <cell r="B231" t="str">
            <v>CL-193323C</v>
          </cell>
          <cell r="C231" t="str">
            <v>CL-193323C</v>
          </cell>
          <cell r="F231" t="str">
            <v xml:space="preserve">  SKU</v>
          </cell>
          <cell r="G231" t="str">
            <v>Clinicare Alcohol Bactericidal Wipes - 220 Wipes/ Pack</v>
          </cell>
          <cell r="M231">
            <v>1</v>
          </cell>
          <cell r="N231" t="str">
            <v>Canister</v>
          </cell>
          <cell r="S231">
            <v>10.99</v>
          </cell>
          <cell r="T231">
            <v>8.5</v>
          </cell>
          <cell r="U231">
            <v>10.928571428571431</v>
          </cell>
          <cell r="V231">
            <v>10.99</v>
          </cell>
          <cell r="W231" t="str">
            <v>ok</v>
          </cell>
          <cell r="X231">
            <v>2.8464100000000001</v>
          </cell>
          <cell r="Z231">
            <v>13.836410000000001</v>
          </cell>
          <cell r="AA231">
            <v>12.578554545454546</v>
          </cell>
          <cell r="AB231">
            <v>12.5</v>
          </cell>
        </row>
        <row r="232">
          <cell r="F232" t="str">
            <v>Product</v>
          </cell>
          <cell r="G232" t="str">
            <v>Clinicare Hospital Grade Disinfectant Wipes - 220 Wipes/ Pack</v>
          </cell>
          <cell r="N232" t="str">
            <v>Pack Type</v>
          </cell>
          <cell r="W232" t="e">
            <v>#N/A</v>
          </cell>
          <cell r="X232">
            <v>0</v>
          </cell>
          <cell r="Z232">
            <v>0</v>
          </cell>
          <cell r="AA232">
            <v>0</v>
          </cell>
        </row>
        <row r="233">
          <cell r="B233" t="str">
            <v>CL-181266R</v>
          </cell>
          <cell r="C233" t="str">
            <v>CL-181266R</v>
          </cell>
          <cell r="F233" t="str">
            <v xml:space="preserve">  SKU</v>
          </cell>
          <cell r="G233" t="str">
            <v>Clinicare Hospital Grade Disinfectant Wipes - 220 Wipes/ Pack</v>
          </cell>
          <cell r="M233">
            <v>1</v>
          </cell>
          <cell r="N233" t="str">
            <v>Refill</v>
          </cell>
          <cell r="S233">
            <v>12.95</v>
          </cell>
          <cell r="T233">
            <v>7.9</v>
          </cell>
          <cell r="U233">
            <v>10.157142857142858</v>
          </cell>
          <cell r="V233">
            <v>9.9</v>
          </cell>
          <cell r="W233" t="str">
            <v>check</v>
          </cell>
          <cell r="X233">
            <v>2.5641000000000003</v>
          </cell>
          <cell r="Z233">
            <v>12.4641</v>
          </cell>
          <cell r="AA233">
            <v>11.331</v>
          </cell>
          <cell r="AB233">
            <v>11.3</v>
          </cell>
        </row>
        <row r="234">
          <cell r="B234" t="str">
            <v>CL-181266C</v>
          </cell>
          <cell r="C234" t="str">
            <v>CL-181266C</v>
          </cell>
          <cell r="F234" t="str">
            <v xml:space="preserve">  SKU</v>
          </cell>
          <cell r="G234" t="str">
            <v>Clinicare Hospital Grade Disinfectant Wipes - 220 Wipes/ Pack</v>
          </cell>
          <cell r="M234">
            <v>1</v>
          </cell>
          <cell r="N234" t="str">
            <v>Canister</v>
          </cell>
          <cell r="S234">
            <v>14.95</v>
          </cell>
          <cell r="T234">
            <v>9.5</v>
          </cell>
          <cell r="U234">
            <v>12.214285714285715</v>
          </cell>
          <cell r="V234">
            <v>13.9</v>
          </cell>
          <cell r="W234" t="str">
            <v>check</v>
          </cell>
          <cell r="X234">
            <v>3.6001000000000003</v>
          </cell>
          <cell r="Z234">
            <v>17.5001</v>
          </cell>
          <cell r="AA234">
            <v>15.909181818181816</v>
          </cell>
          <cell r="AB234">
            <v>15.9</v>
          </cell>
        </row>
        <row r="235">
          <cell r="E235" t="str">
            <v>C- DL2610/ R - DL2610R</v>
          </cell>
          <cell r="F235" t="str">
            <v>Product</v>
          </cell>
          <cell r="G235" t="str">
            <v>Clinicare Neutral Detergent Wipes  - 220 Wipes/ Pack</v>
          </cell>
          <cell r="N235" t="str">
            <v>Pack Type</v>
          </cell>
          <cell r="W235" t="e">
            <v>#N/A</v>
          </cell>
          <cell r="X235">
            <v>0</v>
          </cell>
          <cell r="Z235">
            <v>0</v>
          </cell>
          <cell r="AA235">
            <v>0</v>
          </cell>
        </row>
        <row r="236">
          <cell r="B236" t="str">
            <v>CL-186414R</v>
          </cell>
          <cell r="C236" t="str">
            <v>CL-186414R</v>
          </cell>
          <cell r="F236" t="str">
            <v xml:space="preserve">  SKU</v>
          </cell>
          <cell r="G236" t="str">
            <v>Clinicare Neutral Detergent Wipes  - 220 Wipes/ Pack</v>
          </cell>
          <cell r="M236">
            <v>1</v>
          </cell>
          <cell r="N236" t="str">
            <v>Refill</v>
          </cell>
          <cell r="S236">
            <v>9.5</v>
          </cell>
          <cell r="T236">
            <v>7.5</v>
          </cell>
          <cell r="U236">
            <v>9.6428571428571441</v>
          </cell>
          <cell r="V236">
            <v>9.5</v>
          </cell>
          <cell r="W236" t="str">
            <v>ok</v>
          </cell>
          <cell r="X236">
            <v>2.4605000000000001</v>
          </cell>
          <cell r="Z236">
            <v>11.9605</v>
          </cell>
          <cell r="AA236">
            <v>10.873181818181816</v>
          </cell>
          <cell r="AB236">
            <v>10.85</v>
          </cell>
        </row>
        <row r="237">
          <cell r="B237" t="str">
            <v>CL-186414C</v>
          </cell>
          <cell r="C237" t="str">
            <v>CL-186414C</v>
          </cell>
          <cell r="F237" t="str">
            <v xml:space="preserve">  SKU</v>
          </cell>
          <cell r="G237" t="str">
            <v>Clinicare Neutral Detergent Wipes  - 220 Wipes/ Pack</v>
          </cell>
          <cell r="M237">
            <v>1</v>
          </cell>
          <cell r="N237" t="str">
            <v>Canister</v>
          </cell>
          <cell r="S237">
            <v>10.5</v>
          </cell>
          <cell r="T237">
            <v>7.9</v>
          </cell>
          <cell r="U237">
            <v>10.157142857142858</v>
          </cell>
          <cell r="V237">
            <v>10.5</v>
          </cell>
          <cell r="W237" t="str">
            <v>ok</v>
          </cell>
          <cell r="X237">
            <v>2.7195</v>
          </cell>
          <cell r="Z237">
            <v>13.2195</v>
          </cell>
          <cell r="AA237">
            <v>12.017727272727273</v>
          </cell>
          <cell r="AB237">
            <v>11.9</v>
          </cell>
        </row>
        <row r="238">
          <cell r="F238" t="str">
            <v>Product</v>
          </cell>
          <cell r="G238" t="str">
            <v>Kimberly Clark Isowipes Bactericidal Wipes - 75 Wipes/ Pack</v>
          </cell>
          <cell r="N238" t="str">
            <v>Pack Type</v>
          </cell>
          <cell r="W238" t="e">
            <v>#N/A</v>
          </cell>
          <cell r="X238">
            <v>0</v>
          </cell>
          <cell r="Z238">
            <v>0</v>
          </cell>
          <cell r="AA238">
            <v>0</v>
          </cell>
        </row>
        <row r="239">
          <cell r="B239" t="str">
            <v>KC6836-RF</v>
          </cell>
          <cell r="C239" t="str">
            <v>KC6836-RF-P</v>
          </cell>
          <cell r="F239" t="str">
            <v xml:space="preserve">  SKU</v>
          </cell>
          <cell r="G239" t="str">
            <v>Kimberly Clark Isowipes Bactericidal Wipes - 75 Wipes/ Pack</v>
          </cell>
          <cell r="M239">
            <v>1</v>
          </cell>
          <cell r="N239" t="str">
            <v>Refill</v>
          </cell>
          <cell r="S239">
            <v>9.99</v>
          </cell>
          <cell r="W239" t="str">
            <v>ok</v>
          </cell>
          <cell r="X239">
            <v>2.5874100000000002</v>
          </cell>
          <cell r="Z239">
            <v>12.57741</v>
          </cell>
          <cell r="AA239">
            <v>11.43400909090909</v>
          </cell>
          <cell r="AB239">
            <v>11.4</v>
          </cell>
        </row>
        <row r="240">
          <cell r="B240" t="str">
            <v>KC6835-CN</v>
          </cell>
          <cell r="C240" t="str">
            <v>KC6835-CT-P</v>
          </cell>
          <cell r="F240" t="str">
            <v xml:space="preserve">  SKU</v>
          </cell>
          <cell r="G240" t="str">
            <v>Kimberly Clark Isowipes Bactericidal Wipes - 75 Wipes/ Pack</v>
          </cell>
          <cell r="M240">
            <v>1</v>
          </cell>
          <cell r="N240" t="str">
            <v>Canister</v>
          </cell>
          <cell r="S240">
            <v>10.29</v>
          </cell>
          <cell r="W240" t="str">
            <v>check</v>
          </cell>
          <cell r="X240">
            <v>2.6651099999999999</v>
          </cell>
          <cell r="Z240">
            <v>12.955109999999999</v>
          </cell>
          <cell r="AA240">
            <v>11.777372727272725</v>
          </cell>
          <cell r="AB240">
            <v>11.75</v>
          </cell>
        </row>
        <row r="241">
          <cell r="F241" t="str">
            <v>Product</v>
          </cell>
          <cell r="G241" t="str">
            <v>Kodak Ultraspeed Films - Pack</v>
          </cell>
          <cell r="N241" t="str">
            <v>Ref. #</v>
          </cell>
          <cell r="Q241" t="str">
            <v>Size</v>
          </cell>
          <cell r="R241" t="str">
            <v>Units/ Pk</v>
          </cell>
          <cell r="W241" t="e">
            <v>#N/A</v>
          </cell>
          <cell r="X241">
            <v>0</v>
          </cell>
          <cell r="Z241">
            <v>0</v>
          </cell>
          <cell r="AA241">
            <v>0</v>
          </cell>
        </row>
        <row r="242">
          <cell r="B242" t="str">
            <v>KD-DF-54</v>
          </cell>
          <cell r="F242" t="str">
            <v xml:space="preserve">  SKU</v>
          </cell>
          <cell r="G242" t="str">
            <v>Kodak Ultraspeed Films - Pack</v>
          </cell>
          <cell r="M242">
            <v>100</v>
          </cell>
          <cell r="N242" t="str">
            <v>DF54 Periapical</v>
          </cell>
          <cell r="Q242" t="str">
            <v xml:space="preserve">0 Child </v>
          </cell>
          <cell r="R242">
            <v>100</v>
          </cell>
          <cell r="S242">
            <v>67</v>
          </cell>
          <cell r="T242">
            <v>71.900000000000006</v>
          </cell>
          <cell r="U242">
            <v>92.442857142857164</v>
          </cell>
          <cell r="V242">
            <v>92.5</v>
          </cell>
          <cell r="W242" t="str">
            <v>check</v>
          </cell>
          <cell r="X242">
            <v>23.9575</v>
          </cell>
          <cell r="Z242">
            <v>116.4575</v>
          </cell>
          <cell r="AA242">
            <v>105.87045454545454</v>
          </cell>
          <cell r="AB242">
            <v>105.8</v>
          </cell>
        </row>
        <row r="243">
          <cell r="B243" t="str">
            <v>KD-DF-58</v>
          </cell>
          <cell r="F243" t="str">
            <v xml:space="preserve">  SKU</v>
          </cell>
          <cell r="G243" t="str">
            <v>Kodak Ultraspeed Films - Pack</v>
          </cell>
          <cell r="M243">
            <v>150</v>
          </cell>
          <cell r="N243" t="str">
            <v>DF58 Periapical</v>
          </cell>
          <cell r="Q243" t="str">
            <v xml:space="preserve">2 Adult </v>
          </cell>
          <cell r="R243">
            <v>150</v>
          </cell>
          <cell r="S243">
            <v>85.4</v>
          </cell>
          <cell r="T243">
            <v>89</v>
          </cell>
          <cell r="U243">
            <v>114.42857142857144</v>
          </cell>
          <cell r="V243">
            <v>114.5</v>
          </cell>
          <cell r="W243" t="str">
            <v>check</v>
          </cell>
          <cell r="X243">
            <v>29.6555</v>
          </cell>
          <cell r="Z243">
            <v>144.15549999999999</v>
          </cell>
          <cell r="AA243">
            <v>131.05045454545453</v>
          </cell>
          <cell r="AB243">
            <v>129.9</v>
          </cell>
        </row>
        <row r="244">
          <cell r="B244" t="str">
            <v>KD-DF-57</v>
          </cell>
          <cell r="F244" t="str">
            <v xml:space="preserve">  SKU</v>
          </cell>
          <cell r="G244" t="str">
            <v>Kodak Ultraspeed Films - Pack</v>
          </cell>
          <cell r="M244">
            <v>130</v>
          </cell>
          <cell r="N244" t="str">
            <v>DF57 Periapical</v>
          </cell>
          <cell r="Q244" t="str">
            <v xml:space="preserve">2 Double </v>
          </cell>
          <cell r="R244">
            <v>130</v>
          </cell>
          <cell r="S244">
            <v>134.9</v>
          </cell>
          <cell r="W244" t="e">
            <v>#N/A</v>
          </cell>
          <cell r="X244">
            <v>34.939100000000003</v>
          </cell>
          <cell r="Z244">
            <v>169.8391</v>
          </cell>
          <cell r="AA244">
            <v>154.3991818181818</v>
          </cell>
          <cell r="AB244">
            <v>154.4</v>
          </cell>
        </row>
        <row r="245">
          <cell r="B245" t="str">
            <v>KD-DF-42</v>
          </cell>
          <cell r="F245" t="str">
            <v xml:space="preserve">  SKU</v>
          </cell>
          <cell r="G245" t="str">
            <v>Kodak Ultraspeed Films - Pack</v>
          </cell>
          <cell r="M245">
            <v>100</v>
          </cell>
          <cell r="N245" t="str">
            <v xml:space="preserve">DF42 Bitewing </v>
          </cell>
          <cell r="Q245">
            <v>3</v>
          </cell>
          <cell r="R245">
            <v>100</v>
          </cell>
          <cell r="S245">
            <v>144.4</v>
          </cell>
          <cell r="T245">
            <v>154.9</v>
          </cell>
          <cell r="U245">
            <v>199.15714285714287</v>
          </cell>
          <cell r="V245">
            <v>199.9</v>
          </cell>
          <cell r="W245" t="str">
            <v>check</v>
          </cell>
          <cell r="X245">
            <v>51.774100000000004</v>
          </cell>
          <cell r="Z245">
            <v>251.67410000000001</v>
          </cell>
          <cell r="AA245">
            <v>228.79463636363636</v>
          </cell>
          <cell r="AB245">
            <v>228.75</v>
          </cell>
        </row>
        <row r="246">
          <cell r="F246" t="str">
            <v>Product</v>
          </cell>
          <cell r="G246" t="str">
            <v>Kodak Ultraspeed Films With Clinasept Barrier - Pack</v>
          </cell>
          <cell r="N246" t="str">
            <v>Ref. #</v>
          </cell>
          <cell r="Q246" t="str">
            <v>Size</v>
          </cell>
          <cell r="R246" t="str">
            <v>Units/ Pk</v>
          </cell>
          <cell r="W246" t="e">
            <v>#N/A</v>
          </cell>
          <cell r="X246">
            <v>0</v>
          </cell>
          <cell r="Z246">
            <v>0</v>
          </cell>
          <cell r="AA246">
            <v>0</v>
          </cell>
        </row>
        <row r="247">
          <cell r="B247" t="str">
            <v>KD-DF-54C</v>
          </cell>
          <cell r="F247" t="str">
            <v xml:space="preserve">  SKU</v>
          </cell>
          <cell r="G247" t="str">
            <v>Kodak Ultraspeed Films With Clinasept Barrier - Pack</v>
          </cell>
          <cell r="M247">
            <v>75</v>
          </cell>
          <cell r="N247" t="str">
            <v>DF54C Periapical</v>
          </cell>
          <cell r="Q247" t="str">
            <v>0 Barrier</v>
          </cell>
          <cell r="R247">
            <v>75</v>
          </cell>
          <cell r="S247">
            <v>68.3</v>
          </cell>
          <cell r="T247">
            <v>78.900000000000006</v>
          </cell>
          <cell r="U247">
            <v>101.44285714285715</v>
          </cell>
          <cell r="V247">
            <v>99.9</v>
          </cell>
          <cell r="W247" t="str">
            <v>check</v>
          </cell>
          <cell r="X247">
            <v>25.874100000000002</v>
          </cell>
          <cell r="Z247">
            <v>125.7741</v>
          </cell>
          <cell r="AA247">
            <v>114.3400909090909</v>
          </cell>
          <cell r="AB247">
            <v>114.3</v>
          </cell>
        </row>
        <row r="248">
          <cell r="B248" t="str">
            <v>KD-DF-58C</v>
          </cell>
          <cell r="F248" t="str">
            <v xml:space="preserve">  SKU</v>
          </cell>
          <cell r="G248" t="str">
            <v>Kodak Ultraspeed Films With Clinasept Barrier - Pack</v>
          </cell>
          <cell r="M248">
            <v>100</v>
          </cell>
          <cell r="N248" t="str">
            <v>DF58C Periapical</v>
          </cell>
          <cell r="Q248" t="str">
            <v>2 Barrier</v>
          </cell>
          <cell r="R248">
            <v>100</v>
          </cell>
          <cell r="S248">
            <v>74.400000000000006</v>
          </cell>
          <cell r="T248">
            <v>85.9</v>
          </cell>
          <cell r="U248">
            <v>110.44285714285715</v>
          </cell>
          <cell r="V248">
            <v>109.9</v>
          </cell>
          <cell r="W248" t="str">
            <v>check</v>
          </cell>
          <cell r="X248">
            <v>28.464100000000002</v>
          </cell>
          <cell r="Z248">
            <v>138.36410000000001</v>
          </cell>
          <cell r="AA248">
            <v>125.78554545454546</v>
          </cell>
          <cell r="AB248">
            <v>125.75</v>
          </cell>
        </row>
        <row r="249">
          <cell r="B249" t="str">
            <v>KD-DF-57C</v>
          </cell>
          <cell r="F249" t="str">
            <v xml:space="preserve">  SKU</v>
          </cell>
          <cell r="G249" t="str">
            <v>Kodak Ultraspeed Films With Clinasept Barrier - Pack</v>
          </cell>
          <cell r="M249">
            <v>100</v>
          </cell>
          <cell r="N249" t="str">
            <v>DF57C Periapical</v>
          </cell>
          <cell r="Q249" t="str">
            <v>2 Barrier Double</v>
          </cell>
          <cell r="R249">
            <v>100</v>
          </cell>
          <cell r="S249">
            <v>99</v>
          </cell>
          <cell r="T249">
            <v>103</v>
          </cell>
          <cell r="U249">
            <v>132.42857142857144</v>
          </cell>
          <cell r="V249">
            <v>132.5</v>
          </cell>
          <cell r="W249" t="str">
            <v>check</v>
          </cell>
          <cell r="X249">
            <v>34.317500000000003</v>
          </cell>
          <cell r="Z249">
            <v>166.8175</v>
          </cell>
          <cell r="AA249">
            <v>151.6522727272727</v>
          </cell>
          <cell r="AB249">
            <v>151.65</v>
          </cell>
        </row>
        <row r="250">
          <cell r="F250" t="str">
            <v>Product</v>
          </cell>
          <cell r="G250" t="str">
            <v>Kodak Insight Periapical Films - Pack</v>
          </cell>
          <cell r="N250" t="str">
            <v>Ref. #</v>
          </cell>
          <cell r="Q250" t="str">
            <v>Size</v>
          </cell>
          <cell r="R250" t="str">
            <v>Units/ Pk</v>
          </cell>
          <cell r="W250" t="e">
            <v>#N/A</v>
          </cell>
          <cell r="X250">
            <v>0</v>
          </cell>
          <cell r="Z250">
            <v>0</v>
          </cell>
          <cell r="AA250">
            <v>0</v>
          </cell>
        </row>
        <row r="251">
          <cell r="B251" t="str">
            <v>KD-IP-01</v>
          </cell>
          <cell r="F251" t="str">
            <v xml:space="preserve">  SKU</v>
          </cell>
          <cell r="G251" t="str">
            <v>Kodak Insight Periapical Films - Pack</v>
          </cell>
          <cell r="M251">
            <v>100</v>
          </cell>
          <cell r="N251" t="str">
            <v>IP01</v>
          </cell>
          <cell r="Q251" t="str">
            <v>Size 0</v>
          </cell>
          <cell r="R251">
            <v>100</v>
          </cell>
          <cell r="S251">
            <v>69.099999999999994</v>
          </cell>
          <cell r="T251">
            <v>74.900000000000006</v>
          </cell>
          <cell r="U251">
            <v>96.300000000000026</v>
          </cell>
          <cell r="V251">
            <v>96.5</v>
          </cell>
          <cell r="W251" t="str">
            <v>check</v>
          </cell>
          <cell r="X251">
            <v>24.993500000000001</v>
          </cell>
          <cell r="Z251">
            <v>121.4935</v>
          </cell>
          <cell r="AA251">
            <v>110.44863636363635</v>
          </cell>
          <cell r="AB251">
            <v>110.5</v>
          </cell>
        </row>
        <row r="252">
          <cell r="B252" t="str">
            <v>KD-IP-21</v>
          </cell>
          <cell r="F252" t="str">
            <v xml:space="preserve">  SKU</v>
          </cell>
          <cell r="G252" t="str">
            <v>Kodak Insight Periapical Films - Pack</v>
          </cell>
          <cell r="M252">
            <v>150</v>
          </cell>
          <cell r="N252" t="str">
            <v>IP21</v>
          </cell>
          <cell r="Q252" t="str">
            <v>Size 2</v>
          </cell>
          <cell r="R252">
            <v>150</v>
          </cell>
          <cell r="S252">
            <v>87.2</v>
          </cell>
          <cell r="T252">
            <v>94.9</v>
          </cell>
          <cell r="U252">
            <v>122.01428571428573</v>
          </cell>
          <cell r="V252">
            <v>121.9</v>
          </cell>
          <cell r="W252" t="str">
            <v>check</v>
          </cell>
          <cell r="X252">
            <v>31.572100000000002</v>
          </cell>
          <cell r="Z252">
            <v>153.47210000000001</v>
          </cell>
          <cell r="AA252">
            <v>139.5200909090909</v>
          </cell>
          <cell r="AB252">
            <v>139.5</v>
          </cell>
        </row>
        <row r="253">
          <cell r="F253" t="str">
            <v>Product</v>
          </cell>
          <cell r="G253" t="str">
            <v>Kodak Insight Film With Clinasept Periapical Barrier - Pack</v>
          </cell>
          <cell r="N253" t="str">
            <v>Ref. #</v>
          </cell>
          <cell r="Q253" t="str">
            <v>Size</v>
          </cell>
          <cell r="R253" t="str">
            <v>Units/ Pk</v>
          </cell>
          <cell r="W253" t="e">
            <v>#N/A</v>
          </cell>
          <cell r="X253">
            <v>0</v>
          </cell>
          <cell r="Z253">
            <v>0</v>
          </cell>
          <cell r="AA253">
            <v>0</v>
          </cell>
        </row>
        <row r="254">
          <cell r="B254" t="str">
            <v>KD-IP-01C</v>
          </cell>
          <cell r="F254" t="str">
            <v xml:space="preserve">  SKU</v>
          </cell>
          <cell r="G254" t="str">
            <v>Kodak Insight Film With Clinasept Periapical Barrier - Pack</v>
          </cell>
          <cell r="M254">
            <v>75</v>
          </cell>
          <cell r="N254" t="str">
            <v>IP01C</v>
          </cell>
          <cell r="Q254">
            <v>0</v>
          </cell>
          <cell r="R254">
            <v>75</v>
          </cell>
          <cell r="S254">
            <v>68.3</v>
          </cell>
          <cell r="T254">
            <v>73.900000000000006</v>
          </cell>
          <cell r="U254">
            <v>95.014285714285734</v>
          </cell>
          <cell r="V254">
            <v>94.9</v>
          </cell>
          <cell r="W254" t="str">
            <v>check</v>
          </cell>
          <cell r="X254">
            <v>24.579100000000004</v>
          </cell>
          <cell r="Z254">
            <v>119.47910000000002</v>
          </cell>
          <cell r="AA254">
            <v>108.61736363636365</v>
          </cell>
          <cell r="AB254">
            <v>108.5</v>
          </cell>
        </row>
        <row r="255">
          <cell r="B255" t="str">
            <v>KD-IP-21C</v>
          </cell>
          <cell r="F255" t="str">
            <v xml:space="preserve">  SKU</v>
          </cell>
          <cell r="G255" t="str">
            <v>Kodak Insight Film With Clinasept Periapical Barrier - Pack</v>
          </cell>
          <cell r="M255">
            <v>100</v>
          </cell>
          <cell r="N255" t="str">
            <v>IP21C</v>
          </cell>
          <cell r="Q255">
            <v>2</v>
          </cell>
          <cell r="R255">
            <v>100</v>
          </cell>
          <cell r="S255">
            <v>74.400000000000006</v>
          </cell>
          <cell r="T255">
            <v>84.9</v>
          </cell>
          <cell r="U255">
            <v>109.15714285714287</v>
          </cell>
          <cell r="V255">
            <v>109.9</v>
          </cell>
          <cell r="W255" t="str">
            <v>check</v>
          </cell>
          <cell r="X255">
            <v>28.464100000000002</v>
          </cell>
          <cell r="Z255">
            <v>138.36410000000001</v>
          </cell>
          <cell r="AA255">
            <v>125.78554545454546</v>
          </cell>
          <cell r="AB255">
            <v>125.75</v>
          </cell>
        </row>
        <row r="256">
          <cell r="F256" t="str">
            <v>Product</v>
          </cell>
          <cell r="G256" t="str">
            <v>Kodak GBX Processing Chemicals</v>
          </cell>
          <cell r="N256" t="str">
            <v>Specification</v>
          </cell>
          <cell r="W256" t="e">
            <v>#N/A</v>
          </cell>
          <cell r="X256">
            <v>0</v>
          </cell>
          <cell r="Z256">
            <v>0</v>
          </cell>
          <cell r="AA256">
            <v>0</v>
          </cell>
        </row>
        <row r="257">
          <cell r="B257" t="str">
            <v>KD-D-500</v>
          </cell>
          <cell r="F257" t="str">
            <v xml:space="preserve">  SKU</v>
          </cell>
          <cell r="G257" t="str">
            <v>Kodak GBX Processing Chemicals</v>
          </cell>
          <cell r="M257">
            <v>1</v>
          </cell>
          <cell r="N257" t="str">
            <v>Developer - 500 ml</v>
          </cell>
          <cell r="S257">
            <v>9.3000000000000007</v>
          </cell>
          <cell r="T257">
            <v>10.9</v>
          </cell>
          <cell r="U257">
            <v>14.014285714285716</v>
          </cell>
          <cell r="V257">
            <v>13.9</v>
          </cell>
          <cell r="W257" t="str">
            <v>check</v>
          </cell>
          <cell r="X257">
            <v>3.6001000000000003</v>
          </cell>
          <cell r="Z257">
            <v>17.5001</v>
          </cell>
          <cell r="AA257">
            <v>15.909181818181816</v>
          </cell>
          <cell r="AB257">
            <v>15.9</v>
          </cell>
        </row>
        <row r="258">
          <cell r="B258" t="str">
            <v>KD-D-5</v>
          </cell>
          <cell r="F258" t="str">
            <v xml:space="preserve">  SKU</v>
          </cell>
          <cell r="G258" t="str">
            <v>Kodak GBX Processing Chemicals</v>
          </cell>
          <cell r="M258">
            <v>1</v>
          </cell>
          <cell r="N258" t="str">
            <v>Developer - 5 L</v>
          </cell>
          <cell r="S258">
            <v>73.3</v>
          </cell>
          <cell r="T258">
            <v>78.900000000000006</v>
          </cell>
          <cell r="U258">
            <v>101.44285714285715</v>
          </cell>
          <cell r="V258">
            <v>101.5</v>
          </cell>
          <cell r="W258" t="str">
            <v>check</v>
          </cell>
          <cell r="X258">
            <v>26.288499999999999</v>
          </cell>
          <cell r="Z258">
            <v>127.7885</v>
          </cell>
          <cell r="AA258">
            <v>116.17136363636362</v>
          </cell>
          <cell r="AB258">
            <v>115.9</v>
          </cell>
        </row>
        <row r="259">
          <cell r="B259" t="str">
            <v>KD-F-500</v>
          </cell>
          <cell r="F259" t="str">
            <v xml:space="preserve">  SKU</v>
          </cell>
          <cell r="G259" t="str">
            <v>Kodak GBX Processing Chemicals</v>
          </cell>
          <cell r="M259">
            <v>1</v>
          </cell>
          <cell r="N259" t="str">
            <v>Fixer - 500 ml</v>
          </cell>
          <cell r="S259">
            <v>9.3000000000000007</v>
          </cell>
          <cell r="T259">
            <v>10.9</v>
          </cell>
          <cell r="U259">
            <v>14.014285714285716</v>
          </cell>
          <cell r="V259">
            <v>13.9</v>
          </cell>
          <cell r="W259" t="str">
            <v>check</v>
          </cell>
          <cell r="X259">
            <v>3.6001000000000003</v>
          </cell>
          <cell r="Z259">
            <v>17.5001</v>
          </cell>
          <cell r="AA259">
            <v>15.909181818181816</v>
          </cell>
          <cell r="AB259">
            <v>15.9</v>
          </cell>
        </row>
        <row r="260">
          <cell r="B260" t="str">
            <v>KD-F-5</v>
          </cell>
          <cell r="F260" t="str">
            <v xml:space="preserve">  SKU</v>
          </cell>
          <cell r="G260" t="str">
            <v>Kodak GBX Processing Chemicals</v>
          </cell>
          <cell r="M260">
            <v>1</v>
          </cell>
          <cell r="N260" t="str">
            <v>Fixer - 5 L</v>
          </cell>
          <cell r="S260">
            <v>73.3</v>
          </cell>
          <cell r="T260">
            <v>78.900000000000006</v>
          </cell>
          <cell r="U260">
            <v>101.44285714285715</v>
          </cell>
          <cell r="V260">
            <v>99.9</v>
          </cell>
          <cell r="W260" t="str">
            <v>check</v>
          </cell>
          <cell r="X260">
            <v>25.874100000000002</v>
          </cell>
          <cell r="Z260">
            <v>125.7741</v>
          </cell>
          <cell r="AA260">
            <v>114.3400909090909</v>
          </cell>
          <cell r="AB260">
            <v>114.5</v>
          </cell>
        </row>
        <row r="261">
          <cell r="B261" t="str">
            <v>SAUC70</v>
          </cell>
          <cell r="C261" t="str">
            <v>SAUC70E</v>
          </cell>
          <cell r="G261" t="str">
            <v>Plastic Container 70ml/ Each</v>
          </cell>
          <cell r="M261">
            <v>1</v>
          </cell>
          <cell r="N261" t="str">
            <v>Order No</v>
          </cell>
          <cell r="O261" t="str">
            <v>Dimensions</v>
          </cell>
          <cell r="S261">
            <v>0.45</v>
          </cell>
          <cell r="W261" t="str">
            <v>ok</v>
          </cell>
          <cell r="X261">
            <v>0.11655</v>
          </cell>
          <cell r="Z261">
            <v>0.56655</v>
          </cell>
          <cell r="AA261">
            <v>0.51504545454545447</v>
          </cell>
          <cell r="AB261">
            <v>0.49</v>
          </cell>
        </row>
        <row r="262">
          <cell r="B262" t="str">
            <v>ME-P-057100P</v>
          </cell>
          <cell r="G262" t="str">
            <v>Autoclave Pouches Medipack</v>
          </cell>
          <cell r="M262">
            <v>200</v>
          </cell>
          <cell r="N262">
            <v>1</v>
          </cell>
          <cell r="O262" t="str">
            <v>57 x 100 mm</v>
          </cell>
          <cell r="S262">
            <v>11.9</v>
          </cell>
          <cell r="T262">
            <v>8.5</v>
          </cell>
          <cell r="U262">
            <v>10.928571428571431</v>
          </cell>
          <cell r="V262">
            <v>10.9</v>
          </cell>
          <cell r="W262" t="e">
            <v>#N/A</v>
          </cell>
          <cell r="X262">
            <v>2.8231000000000002</v>
          </cell>
          <cell r="Z262">
            <v>13.723100000000001</v>
          </cell>
          <cell r="AA262">
            <v>12.475545454545454</v>
          </cell>
          <cell r="AB262">
            <v>12.5</v>
          </cell>
        </row>
        <row r="263">
          <cell r="B263" t="str">
            <v>ME-P-070230P</v>
          </cell>
          <cell r="G263" t="str">
            <v>Autoclave Pouches Medipack</v>
          </cell>
          <cell r="M263">
            <v>300</v>
          </cell>
          <cell r="N263">
            <v>2</v>
          </cell>
          <cell r="O263" t="str">
            <v>70 x 230 mm</v>
          </cell>
          <cell r="S263">
            <v>16.899999999999999</v>
          </cell>
          <cell r="T263">
            <v>11.9</v>
          </cell>
          <cell r="U263">
            <v>15.300000000000002</v>
          </cell>
          <cell r="V263">
            <v>15.3</v>
          </cell>
          <cell r="W263" t="e">
            <v>#N/A</v>
          </cell>
          <cell r="X263">
            <v>3.9627000000000003</v>
          </cell>
          <cell r="Z263">
            <v>19.262700000000002</v>
          </cell>
          <cell r="AA263">
            <v>17.511545454545455</v>
          </cell>
          <cell r="AB263">
            <v>17.5</v>
          </cell>
        </row>
        <row r="264">
          <cell r="B264" t="str">
            <v>ME-P-090135P</v>
          </cell>
          <cell r="G264" t="str">
            <v>Autoclave Pouches Medipack</v>
          </cell>
          <cell r="M264">
            <v>300</v>
          </cell>
          <cell r="N264">
            <v>3</v>
          </cell>
          <cell r="O264" t="str">
            <v>90 x 135 mm</v>
          </cell>
          <cell r="S264">
            <v>17.899999999999999</v>
          </cell>
          <cell r="T264">
            <v>11.9</v>
          </cell>
          <cell r="U264">
            <v>15.300000000000002</v>
          </cell>
          <cell r="V264">
            <v>15.3</v>
          </cell>
          <cell r="W264" t="e">
            <v>#N/A</v>
          </cell>
          <cell r="X264">
            <v>3.9627000000000003</v>
          </cell>
          <cell r="Z264">
            <v>19.262700000000002</v>
          </cell>
          <cell r="AA264">
            <v>17.511545454545455</v>
          </cell>
          <cell r="AB264">
            <v>17.5</v>
          </cell>
        </row>
        <row r="265">
          <cell r="B265" t="str">
            <v>ME-P-090230P</v>
          </cell>
          <cell r="G265" t="str">
            <v>Autoclave Pouches Medipack</v>
          </cell>
          <cell r="M265">
            <v>300</v>
          </cell>
          <cell r="N265">
            <v>4</v>
          </cell>
          <cell r="O265" t="str">
            <v>90 x 230 mm</v>
          </cell>
          <cell r="S265">
            <v>20.9</v>
          </cell>
          <cell r="T265">
            <v>13.9</v>
          </cell>
          <cell r="U265">
            <v>17.871428571428574</v>
          </cell>
          <cell r="V265">
            <v>17.899999999999999</v>
          </cell>
          <cell r="W265" t="e">
            <v>#N/A</v>
          </cell>
          <cell r="X265">
            <v>4.6360999999999999</v>
          </cell>
          <cell r="Z265">
            <v>22.536099999999998</v>
          </cell>
          <cell r="AA265">
            <v>20.487363636363632</v>
          </cell>
          <cell r="AB265">
            <v>20.49</v>
          </cell>
        </row>
        <row r="266">
          <cell r="B266" t="str">
            <v>ME-P-135260P</v>
          </cell>
          <cell r="G266" t="str">
            <v>Autoclave Pouches Medipack</v>
          </cell>
          <cell r="M266">
            <v>200</v>
          </cell>
          <cell r="N266">
            <v>5</v>
          </cell>
          <cell r="O266" t="str">
            <v>135 x 260 mm</v>
          </cell>
          <cell r="S266">
            <v>27</v>
          </cell>
          <cell r="T266">
            <v>16.899999999999999</v>
          </cell>
          <cell r="U266">
            <v>21.728571428571428</v>
          </cell>
          <cell r="V266">
            <v>21.9</v>
          </cell>
          <cell r="W266" t="e">
            <v>#N/A</v>
          </cell>
          <cell r="X266">
            <v>5.6720999999999995</v>
          </cell>
          <cell r="Z266">
            <v>27.572099999999999</v>
          </cell>
          <cell r="AA266">
            <v>25.06554545454545</v>
          </cell>
          <cell r="AB266">
            <v>24.95</v>
          </cell>
        </row>
        <row r="267">
          <cell r="B267" t="str">
            <v>ME-P-190330P</v>
          </cell>
          <cell r="G267" t="str">
            <v>Autoclave Pouches Medipack</v>
          </cell>
          <cell r="M267">
            <v>200</v>
          </cell>
          <cell r="N267">
            <v>6</v>
          </cell>
          <cell r="O267" t="str">
            <v>190 x 330 mm</v>
          </cell>
          <cell r="S267">
            <v>58.9</v>
          </cell>
          <cell r="T267">
            <v>39.9</v>
          </cell>
          <cell r="U267">
            <v>51.3</v>
          </cell>
          <cell r="V267">
            <v>51.3</v>
          </cell>
          <cell r="W267" t="e">
            <v>#N/A</v>
          </cell>
          <cell r="X267">
            <v>13.2867</v>
          </cell>
          <cell r="Z267">
            <v>64.586699999999993</v>
          </cell>
          <cell r="AA267">
            <v>58.715181818181804</v>
          </cell>
          <cell r="AB267">
            <v>58.75</v>
          </cell>
        </row>
        <row r="268">
          <cell r="B268" t="str">
            <v>ME-P-230365P</v>
          </cell>
          <cell r="G268" t="str">
            <v>Autoclave Pouches Medipack</v>
          </cell>
          <cell r="M268">
            <v>200</v>
          </cell>
          <cell r="N268">
            <v>7</v>
          </cell>
          <cell r="O268" t="str">
            <v>230 x 365 mm</v>
          </cell>
          <cell r="S268">
            <v>76.8</v>
          </cell>
          <cell r="T268">
            <v>49</v>
          </cell>
          <cell r="U268">
            <v>63.000000000000007</v>
          </cell>
          <cell r="V268">
            <v>63</v>
          </cell>
          <cell r="W268" t="e">
            <v>#N/A</v>
          </cell>
          <cell r="X268">
            <v>16.317</v>
          </cell>
          <cell r="Z268">
            <v>79.317000000000007</v>
          </cell>
          <cell r="AA268">
            <v>72.106363636363639</v>
          </cell>
          <cell r="AB268">
            <v>71.900000000000006</v>
          </cell>
        </row>
        <row r="269">
          <cell r="B269" t="str">
            <v>ME-P-300450P</v>
          </cell>
          <cell r="G269" t="str">
            <v>Autoclave Pouches Medipack</v>
          </cell>
          <cell r="M269">
            <v>100</v>
          </cell>
          <cell r="N269">
            <v>8</v>
          </cell>
          <cell r="O269" t="str">
            <v>300 x 450 mm</v>
          </cell>
          <cell r="S269">
            <v>99</v>
          </cell>
          <cell r="T269">
            <v>85</v>
          </cell>
          <cell r="U269">
            <v>109.28571428571429</v>
          </cell>
          <cell r="V269">
            <v>109.9</v>
          </cell>
          <cell r="W269" t="e">
            <v>#N/A</v>
          </cell>
          <cell r="X269">
            <v>28.464100000000002</v>
          </cell>
          <cell r="Z269">
            <v>138.36410000000001</v>
          </cell>
          <cell r="AA269">
            <v>125.78554545454546</v>
          </cell>
          <cell r="AB269">
            <v>125.9</v>
          </cell>
        </row>
        <row r="270">
          <cell r="F270" t="str">
            <v>Product</v>
          </cell>
          <cell r="G270" t="str">
            <v>Terumo Dental Needles - GST Free</v>
          </cell>
          <cell r="N270" t="str">
            <v>Specification</v>
          </cell>
          <cell r="X270">
            <v>0</v>
          </cell>
          <cell r="Z270">
            <v>0</v>
          </cell>
          <cell r="AA270">
            <v>0</v>
          </cell>
        </row>
        <row r="271">
          <cell r="B271" t="str">
            <v>TR-DN-25-21</v>
          </cell>
          <cell r="F271" t="str">
            <v xml:space="preserve">  SKU</v>
          </cell>
          <cell r="G271" t="str">
            <v>Terumo Dental Needles - GST Free - 100 Units/ Pack</v>
          </cell>
          <cell r="M271">
            <v>100</v>
          </cell>
          <cell r="N271" t="str">
            <v>25g x 21mm</v>
          </cell>
          <cell r="S271">
            <v>13.95</v>
          </cell>
          <cell r="T271">
            <v>12.9</v>
          </cell>
          <cell r="U271">
            <v>16.585714285714289</v>
          </cell>
          <cell r="V271">
            <v>16.899999999999999</v>
          </cell>
          <cell r="X271">
            <v>4.3770999999999995</v>
          </cell>
          <cell r="Z271">
            <v>21.277099999999997</v>
          </cell>
          <cell r="AA271">
            <v>21.277099999999997</v>
          </cell>
          <cell r="AB271">
            <v>21.3</v>
          </cell>
        </row>
        <row r="272">
          <cell r="B272" t="str">
            <v>TR-DN-25-41</v>
          </cell>
          <cell r="F272" t="str">
            <v xml:space="preserve">  SKU</v>
          </cell>
          <cell r="G272" t="str">
            <v>Terumo Dental Needles - GST Free - 100 Units/ Pack</v>
          </cell>
          <cell r="M272">
            <v>100</v>
          </cell>
          <cell r="N272" t="str">
            <v>25g x 41mm</v>
          </cell>
          <cell r="S272">
            <v>13.95</v>
          </cell>
          <cell r="T272">
            <v>12.9</v>
          </cell>
          <cell r="U272">
            <v>16.585714285714289</v>
          </cell>
          <cell r="V272">
            <v>16.899999999999999</v>
          </cell>
          <cell r="X272">
            <v>4.3770999999999995</v>
          </cell>
          <cell r="Z272">
            <v>21.277099999999997</v>
          </cell>
          <cell r="AA272">
            <v>21.277099999999997</v>
          </cell>
          <cell r="AB272">
            <v>21.3</v>
          </cell>
        </row>
        <row r="273">
          <cell r="B273" t="str">
            <v>TR-DN-27-22</v>
          </cell>
          <cell r="F273" t="str">
            <v xml:space="preserve">  SKU</v>
          </cell>
          <cell r="G273" t="str">
            <v>Terumo Dental Needles - GST Free - 100 Units/ Pack</v>
          </cell>
          <cell r="M273">
            <v>100</v>
          </cell>
          <cell r="N273" t="str">
            <v>27g x 22mm</v>
          </cell>
          <cell r="S273">
            <v>13.95</v>
          </cell>
          <cell r="T273">
            <v>12.9</v>
          </cell>
          <cell r="U273">
            <v>16.585714285714289</v>
          </cell>
          <cell r="V273">
            <v>16.899999999999999</v>
          </cell>
          <cell r="X273">
            <v>4.3770999999999995</v>
          </cell>
          <cell r="Z273">
            <v>21.277099999999997</v>
          </cell>
          <cell r="AA273">
            <v>21.277099999999997</v>
          </cell>
          <cell r="AB273">
            <v>21.3</v>
          </cell>
        </row>
        <row r="274">
          <cell r="B274" t="str">
            <v>TR-DN-27-35</v>
          </cell>
          <cell r="F274" t="str">
            <v xml:space="preserve">  SKU</v>
          </cell>
          <cell r="G274" t="str">
            <v>Terumo Dental Needles - GST Free - 100 Units/ Pack</v>
          </cell>
          <cell r="M274">
            <v>100</v>
          </cell>
          <cell r="N274" t="str">
            <v>27g x 35mm</v>
          </cell>
          <cell r="S274">
            <v>13.95</v>
          </cell>
          <cell r="T274">
            <v>12.9</v>
          </cell>
          <cell r="U274">
            <v>16.585714285714289</v>
          </cell>
          <cell r="V274">
            <v>16.899999999999999</v>
          </cell>
          <cell r="X274">
            <v>4.3770999999999995</v>
          </cell>
          <cell r="Z274">
            <v>21.277099999999997</v>
          </cell>
          <cell r="AA274">
            <v>21.277099999999997</v>
          </cell>
          <cell r="AB274">
            <v>21.3</v>
          </cell>
        </row>
        <row r="275">
          <cell r="B275" t="str">
            <v>TR-DN-27-41</v>
          </cell>
          <cell r="F275" t="str">
            <v xml:space="preserve">  SKU</v>
          </cell>
          <cell r="G275" t="str">
            <v>Terumo Dental Needles - GST Free - 100 Units/ Pack</v>
          </cell>
          <cell r="M275">
            <v>100</v>
          </cell>
          <cell r="N275" t="str">
            <v>27g x 41mm</v>
          </cell>
          <cell r="S275">
            <v>13.95</v>
          </cell>
          <cell r="T275">
            <v>12.9</v>
          </cell>
          <cell r="U275">
            <v>16.585714285714289</v>
          </cell>
          <cell r="V275">
            <v>16.899999999999999</v>
          </cell>
          <cell r="X275">
            <v>4.3770999999999995</v>
          </cell>
          <cell r="Z275">
            <v>21.277099999999997</v>
          </cell>
          <cell r="AA275">
            <v>21.277099999999997</v>
          </cell>
          <cell r="AB275">
            <v>21.3</v>
          </cell>
        </row>
        <row r="276">
          <cell r="B276" t="str">
            <v>TR-DN-30-13</v>
          </cell>
          <cell r="F276" t="str">
            <v xml:space="preserve">  SKU</v>
          </cell>
          <cell r="G276" t="str">
            <v>Terumo Dental Needles - GST Free - 100 Units/ Pack</v>
          </cell>
          <cell r="M276">
            <v>100</v>
          </cell>
          <cell r="N276" t="str">
            <v>30g x 13mm</v>
          </cell>
          <cell r="S276">
            <v>13.95</v>
          </cell>
          <cell r="T276">
            <v>12.9</v>
          </cell>
          <cell r="U276">
            <v>16.585714285714289</v>
          </cell>
          <cell r="V276">
            <v>16.899999999999999</v>
          </cell>
          <cell r="X276">
            <v>4.3770999999999995</v>
          </cell>
          <cell r="Z276">
            <v>21.277099999999997</v>
          </cell>
          <cell r="AA276">
            <v>21.277099999999997</v>
          </cell>
          <cell r="AB276">
            <v>21.3</v>
          </cell>
        </row>
        <row r="277">
          <cell r="B277" t="str">
            <v>TR-DN-30-22</v>
          </cell>
          <cell r="F277" t="str">
            <v xml:space="preserve">  SKU</v>
          </cell>
          <cell r="G277" t="str">
            <v>Terumo Dental Needles - GST Free - 100 Units/ Pack</v>
          </cell>
          <cell r="M277">
            <v>100</v>
          </cell>
          <cell r="N277" t="str">
            <v>30g x 22mm</v>
          </cell>
          <cell r="S277">
            <v>13.95</v>
          </cell>
          <cell r="T277">
            <v>12.9</v>
          </cell>
          <cell r="U277">
            <v>16.585714285714289</v>
          </cell>
          <cell r="V277">
            <v>16.899999999999999</v>
          </cell>
          <cell r="X277">
            <v>4.3770999999999995</v>
          </cell>
          <cell r="Z277">
            <v>21.277099999999997</v>
          </cell>
          <cell r="AA277">
            <v>21.277099999999997</v>
          </cell>
          <cell r="AB277">
            <v>21.3</v>
          </cell>
        </row>
        <row r="278">
          <cell r="F278" t="str">
            <v>Product</v>
          </cell>
          <cell r="G278" t="str">
            <v>Terumo Luer Lock Syringe - 100 Units/ Pack</v>
          </cell>
          <cell r="N278" t="str">
            <v>Specification</v>
          </cell>
          <cell r="X278">
            <v>0</v>
          </cell>
          <cell r="Z278">
            <v>0</v>
          </cell>
          <cell r="AA278">
            <v>0</v>
          </cell>
        </row>
        <row r="279">
          <cell r="B279" t="str">
            <v>TR-LL3</v>
          </cell>
          <cell r="F279" t="str">
            <v xml:space="preserve">  SKU</v>
          </cell>
          <cell r="G279" t="str">
            <v>Terumo Luer Lock Syringe - 100 Units/ Pack</v>
          </cell>
          <cell r="M279">
            <v>100</v>
          </cell>
          <cell r="N279" t="str">
            <v>3ml</v>
          </cell>
          <cell r="S279">
            <v>16.899999999999999</v>
          </cell>
          <cell r="T279">
            <v>13.9</v>
          </cell>
          <cell r="U279">
            <v>17.871428571428574</v>
          </cell>
          <cell r="V279">
            <v>17.899999999999999</v>
          </cell>
          <cell r="X279">
            <v>4.6360999999999999</v>
          </cell>
          <cell r="Z279">
            <v>22.536099999999998</v>
          </cell>
          <cell r="AA279">
            <v>20.487363636363632</v>
          </cell>
          <cell r="AB279">
            <v>20.5</v>
          </cell>
        </row>
        <row r="280">
          <cell r="B280" t="str">
            <v>TR-LL5</v>
          </cell>
          <cell r="F280" t="str">
            <v xml:space="preserve">  SKU</v>
          </cell>
          <cell r="G280" t="str">
            <v>Terumo Luer Lock Syringe - 100 Units/ Pack</v>
          </cell>
          <cell r="M280">
            <v>100</v>
          </cell>
          <cell r="N280" t="str">
            <v>5ml</v>
          </cell>
          <cell r="S280">
            <v>22.9</v>
          </cell>
          <cell r="T280">
            <v>17.5</v>
          </cell>
          <cell r="U280">
            <v>22.5</v>
          </cell>
          <cell r="V280">
            <v>22.5</v>
          </cell>
          <cell r="X280">
            <v>5.8275000000000006</v>
          </cell>
          <cell r="Z280">
            <v>28.327500000000001</v>
          </cell>
          <cell r="AA280">
            <v>25.752272727272725</v>
          </cell>
          <cell r="AB280">
            <v>25.75</v>
          </cell>
        </row>
        <row r="281">
          <cell r="B281" t="str">
            <v>TR-LL10</v>
          </cell>
          <cell r="F281" t="str">
            <v xml:space="preserve">  SKU</v>
          </cell>
          <cell r="G281" t="str">
            <v>Terumo Luer Lock Syringe - 100 Units/ Pack</v>
          </cell>
          <cell r="M281">
            <v>100</v>
          </cell>
          <cell r="N281" t="str">
            <v>10ml</v>
          </cell>
          <cell r="S281">
            <v>27.9</v>
          </cell>
          <cell r="T281">
            <v>21.9</v>
          </cell>
          <cell r="U281">
            <v>28.157142857142862</v>
          </cell>
          <cell r="V281">
            <v>27.9</v>
          </cell>
          <cell r="X281">
            <v>7.2260999999999997</v>
          </cell>
          <cell r="Z281">
            <v>35.126100000000001</v>
          </cell>
          <cell r="AA281">
            <v>31.932818181818181</v>
          </cell>
          <cell r="AB281">
            <v>31.95</v>
          </cell>
        </row>
        <row r="282">
          <cell r="F282" t="str">
            <v>Product</v>
          </cell>
          <cell r="G282" t="str">
            <v>Unident Aspirators</v>
          </cell>
          <cell r="N282" t="str">
            <v>Colour</v>
          </cell>
          <cell r="X282">
            <v>0</v>
          </cell>
          <cell r="Z282">
            <v>0</v>
          </cell>
          <cell r="AA282">
            <v>0</v>
          </cell>
        </row>
        <row r="283">
          <cell r="B283" t="str">
            <v>UN-ASP100-B</v>
          </cell>
          <cell r="F283" t="str">
            <v xml:space="preserve">  SKU</v>
          </cell>
          <cell r="G283" t="str">
            <v>Unident Aspirators - 100 Units/ Pack</v>
          </cell>
          <cell r="M283">
            <v>100</v>
          </cell>
          <cell r="N283" t="str">
            <v>Blue</v>
          </cell>
          <cell r="S283">
            <v>6.9</v>
          </cell>
          <cell r="T283">
            <v>4.9000000000000004</v>
          </cell>
          <cell r="U283">
            <v>6.3000000000000007</v>
          </cell>
          <cell r="V283">
            <v>6.5</v>
          </cell>
          <cell r="X283">
            <v>1.6835</v>
          </cell>
          <cell r="Z283">
            <v>8.1835000000000004</v>
          </cell>
          <cell r="AA283">
            <v>7.4395454545454545</v>
          </cell>
          <cell r="AB283">
            <v>7.45</v>
          </cell>
        </row>
        <row r="284">
          <cell r="B284" t="str">
            <v>UN-ASP100-W</v>
          </cell>
          <cell r="F284" t="str">
            <v xml:space="preserve">  SKU</v>
          </cell>
          <cell r="G284" t="str">
            <v>Unident Aspirators - 100 Units/ Pack</v>
          </cell>
          <cell r="M284">
            <v>100</v>
          </cell>
          <cell r="N284" t="str">
            <v>White</v>
          </cell>
          <cell r="S284">
            <v>6.9</v>
          </cell>
          <cell r="T284">
            <v>4.9000000000000004</v>
          </cell>
          <cell r="U284">
            <v>6.3000000000000007</v>
          </cell>
          <cell r="V284">
            <v>6.5</v>
          </cell>
          <cell r="X284">
            <v>1.6835</v>
          </cell>
          <cell r="Z284">
            <v>8.1835000000000004</v>
          </cell>
          <cell r="AA284">
            <v>7.4395454545454545</v>
          </cell>
          <cell r="AB284">
            <v>7.45</v>
          </cell>
        </row>
        <row r="285">
          <cell r="B285" t="str">
            <v>UN-ASP100-G</v>
          </cell>
          <cell r="F285" t="str">
            <v xml:space="preserve">  SKU</v>
          </cell>
          <cell r="G285" t="str">
            <v>Unident Aspirators - 100 Units/ Pack</v>
          </cell>
          <cell r="M285">
            <v>100</v>
          </cell>
          <cell r="N285" t="str">
            <v>Green</v>
          </cell>
          <cell r="S285">
            <v>6.9</v>
          </cell>
          <cell r="T285">
            <v>4.9000000000000004</v>
          </cell>
          <cell r="U285">
            <v>6.3000000000000007</v>
          </cell>
          <cell r="V285">
            <v>6.5</v>
          </cell>
          <cell r="X285">
            <v>1.6835</v>
          </cell>
          <cell r="Z285">
            <v>8.1835000000000004</v>
          </cell>
          <cell r="AA285">
            <v>7.4395454545454545</v>
          </cell>
          <cell r="AB285">
            <v>7.45</v>
          </cell>
        </row>
        <row r="286">
          <cell r="B286" t="str">
            <v>UN-ASP100-PK</v>
          </cell>
          <cell r="F286" t="str">
            <v xml:space="preserve">  SKU</v>
          </cell>
          <cell r="G286" t="str">
            <v>Unident Aspirators - 100 Units/ Pack</v>
          </cell>
          <cell r="M286">
            <v>100</v>
          </cell>
          <cell r="N286" t="str">
            <v>Pink</v>
          </cell>
          <cell r="S286">
            <v>6.9</v>
          </cell>
          <cell r="T286">
            <v>4.9000000000000004</v>
          </cell>
          <cell r="U286">
            <v>6.3000000000000007</v>
          </cell>
          <cell r="V286">
            <v>6.5</v>
          </cell>
          <cell r="X286">
            <v>1.6835</v>
          </cell>
          <cell r="Z286">
            <v>8.1835000000000004</v>
          </cell>
          <cell r="AA286">
            <v>7.4395454545454545</v>
          </cell>
          <cell r="AB286">
            <v>7.45</v>
          </cell>
        </row>
        <row r="287">
          <cell r="B287" t="str">
            <v>UN-ASP100-OR</v>
          </cell>
          <cell r="F287" t="str">
            <v xml:space="preserve">  SKU</v>
          </cell>
          <cell r="G287" t="str">
            <v>Unident Aspirators - 100 Units/ Pack</v>
          </cell>
          <cell r="M287">
            <v>100</v>
          </cell>
          <cell r="N287" t="str">
            <v>Orange</v>
          </cell>
          <cell r="S287">
            <v>6.9</v>
          </cell>
          <cell r="T287">
            <v>4.9000000000000004</v>
          </cell>
          <cell r="U287">
            <v>6.3000000000000007</v>
          </cell>
          <cell r="V287">
            <v>6.5</v>
          </cell>
          <cell r="X287">
            <v>1.6835</v>
          </cell>
          <cell r="Z287">
            <v>8.1835000000000004</v>
          </cell>
          <cell r="AA287">
            <v>7.4395454545454545</v>
          </cell>
          <cell r="AB287">
            <v>7.45</v>
          </cell>
        </row>
        <row r="288">
          <cell r="B288" t="str">
            <v>UN-ASP100-Y</v>
          </cell>
          <cell r="F288" t="str">
            <v xml:space="preserve">  SKU</v>
          </cell>
          <cell r="G288" t="str">
            <v>Unident Aspirators - 100 Units/ Pack</v>
          </cell>
          <cell r="M288">
            <v>100</v>
          </cell>
          <cell r="N288" t="str">
            <v>Yellow</v>
          </cell>
          <cell r="S288">
            <v>6.9</v>
          </cell>
          <cell r="T288">
            <v>4.9000000000000004</v>
          </cell>
          <cell r="U288">
            <v>6.3000000000000007</v>
          </cell>
          <cell r="V288">
            <v>6.5</v>
          </cell>
          <cell r="X288">
            <v>1.6835</v>
          </cell>
          <cell r="Z288">
            <v>8.1835000000000004</v>
          </cell>
          <cell r="AA288">
            <v>7.4395454545454545</v>
          </cell>
          <cell r="AB288">
            <v>7.45</v>
          </cell>
        </row>
        <row r="289">
          <cell r="F289" t="str">
            <v>Product</v>
          </cell>
          <cell r="G289" t="str">
            <v>Crosstex MaxVac Aspirators</v>
          </cell>
          <cell r="N289" t="str">
            <v>Colour</v>
          </cell>
          <cell r="X289">
            <v>0</v>
          </cell>
          <cell r="Z289">
            <v>0</v>
          </cell>
          <cell r="AA289">
            <v>0</v>
          </cell>
        </row>
        <row r="290">
          <cell r="B290" t="str">
            <v>CR-ASP-MV-100-W</v>
          </cell>
          <cell r="F290" t="str">
            <v xml:space="preserve">  SKU</v>
          </cell>
          <cell r="G290" t="str">
            <v>Crosstex MaxVac Aspirators - 100 Units/ Pack</v>
          </cell>
          <cell r="M290">
            <v>100</v>
          </cell>
          <cell r="N290" t="str">
            <v>White</v>
          </cell>
          <cell r="S290">
            <v>6.9</v>
          </cell>
          <cell r="T290">
            <v>6.9</v>
          </cell>
          <cell r="U290">
            <v>8.8714285714285737</v>
          </cell>
          <cell r="V290">
            <v>8.9</v>
          </cell>
          <cell r="X290">
            <v>2.3051000000000004</v>
          </cell>
          <cell r="Z290">
            <v>11.205100000000002</v>
          </cell>
          <cell r="AA290">
            <v>10.186454545454547</v>
          </cell>
          <cell r="AB290">
            <v>9.99</v>
          </cell>
        </row>
        <row r="291">
          <cell r="B291" t="str">
            <v>CR-ASP-MV-100-B</v>
          </cell>
          <cell r="F291" t="str">
            <v xml:space="preserve">  SKU</v>
          </cell>
          <cell r="G291" t="str">
            <v>Crosstex MaxVac Aspirators - 100 Units/ Pack</v>
          </cell>
          <cell r="M291">
            <v>100</v>
          </cell>
          <cell r="N291" t="str">
            <v>Blue</v>
          </cell>
          <cell r="S291">
            <v>6.9</v>
          </cell>
          <cell r="T291">
            <v>6.9</v>
          </cell>
          <cell r="U291">
            <v>8.8714285714285737</v>
          </cell>
          <cell r="V291">
            <v>8.9</v>
          </cell>
          <cell r="X291">
            <v>2.3051000000000004</v>
          </cell>
          <cell r="Z291">
            <v>11.205100000000002</v>
          </cell>
          <cell r="AA291">
            <v>10.186454545454547</v>
          </cell>
          <cell r="AB291">
            <v>9.99</v>
          </cell>
        </row>
        <row r="292">
          <cell r="B292" t="str">
            <v>CR-ASP-MV-100-PU</v>
          </cell>
          <cell r="F292" t="str">
            <v xml:space="preserve">  SKU</v>
          </cell>
          <cell r="G292" t="str">
            <v>Crosstex MaxVac Aspirators - 100 Units/ Pack</v>
          </cell>
          <cell r="M292">
            <v>100</v>
          </cell>
          <cell r="N292" t="str">
            <v>Purple</v>
          </cell>
          <cell r="S292">
            <v>6.9</v>
          </cell>
          <cell r="T292">
            <v>6.9</v>
          </cell>
          <cell r="U292">
            <v>8.8714285714285737</v>
          </cell>
          <cell r="V292">
            <v>8.9</v>
          </cell>
          <cell r="X292">
            <v>2.3051000000000004</v>
          </cell>
          <cell r="Z292">
            <v>11.205100000000002</v>
          </cell>
          <cell r="AA292">
            <v>10.186454545454547</v>
          </cell>
          <cell r="AB292">
            <v>9.99</v>
          </cell>
        </row>
        <row r="293">
          <cell r="B293" t="str">
            <v>CR-ASP-MV-100-PK</v>
          </cell>
          <cell r="F293" t="str">
            <v xml:space="preserve">  SKU</v>
          </cell>
          <cell r="G293" t="str">
            <v>Crosstex MaxVac Aspirators - 100 Units/ Pack</v>
          </cell>
          <cell r="M293">
            <v>100</v>
          </cell>
          <cell r="N293" t="str">
            <v>Pink</v>
          </cell>
          <cell r="S293">
            <v>6.9</v>
          </cell>
          <cell r="T293">
            <v>6.9</v>
          </cell>
          <cell r="U293">
            <v>8.8714285714285737</v>
          </cell>
          <cell r="V293">
            <v>8.9</v>
          </cell>
          <cell r="X293">
            <v>2.3051000000000004</v>
          </cell>
          <cell r="Z293">
            <v>11.205100000000002</v>
          </cell>
          <cell r="AA293">
            <v>10.186454545454547</v>
          </cell>
          <cell r="AB293">
            <v>9.99</v>
          </cell>
        </row>
        <row r="294">
          <cell r="B294" t="str">
            <v>CR-ASP-MV-100-G</v>
          </cell>
          <cell r="F294" t="str">
            <v xml:space="preserve">  SKU</v>
          </cell>
          <cell r="G294" t="str">
            <v>Crosstex MaxVac Aspirators - 100 Units/ Pack</v>
          </cell>
          <cell r="M294">
            <v>100</v>
          </cell>
          <cell r="N294" t="str">
            <v>Green</v>
          </cell>
          <cell r="S294">
            <v>6.9</v>
          </cell>
          <cell r="T294">
            <v>6.9</v>
          </cell>
          <cell r="U294">
            <v>8.8714285714285737</v>
          </cell>
          <cell r="V294">
            <v>8.9</v>
          </cell>
          <cell r="X294">
            <v>2.3051000000000004</v>
          </cell>
          <cell r="Z294">
            <v>11.205100000000002</v>
          </cell>
          <cell r="AA294">
            <v>10.186454545454547</v>
          </cell>
          <cell r="AB294">
            <v>9.99</v>
          </cell>
        </row>
        <row r="295">
          <cell r="B295" t="str">
            <v>CR-ASP-MV-100-Y</v>
          </cell>
          <cell r="F295" t="str">
            <v xml:space="preserve">  SKU</v>
          </cell>
          <cell r="G295" t="str">
            <v>Crosstex MaxVac Aspirators - 100 Units/ Pack</v>
          </cell>
          <cell r="M295">
            <v>100</v>
          </cell>
          <cell r="N295" t="str">
            <v>Yellow</v>
          </cell>
          <cell r="S295">
            <v>6.9</v>
          </cell>
          <cell r="T295">
            <v>6.9</v>
          </cell>
          <cell r="U295">
            <v>8.8714285714285737</v>
          </cell>
          <cell r="V295">
            <v>8.9</v>
          </cell>
          <cell r="X295">
            <v>2.3051000000000004</v>
          </cell>
          <cell r="Z295">
            <v>11.205100000000002</v>
          </cell>
          <cell r="AA295">
            <v>10.186454545454547</v>
          </cell>
          <cell r="AB295">
            <v>9.99</v>
          </cell>
        </row>
        <row r="296">
          <cell r="F296" t="str">
            <v>Product</v>
          </cell>
          <cell r="G296" t="str">
            <v>Tungsten Carbide Cutters Edenta - Each</v>
          </cell>
          <cell r="N296" t="str">
            <v>Ref. Number</v>
          </cell>
          <cell r="Q296" t="str">
            <v>Length
 mm</v>
          </cell>
          <cell r="R296" t="str">
            <v>Diameter
1/10 mm</v>
          </cell>
          <cell r="X296">
            <v>0</v>
          </cell>
          <cell r="Z296">
            <v>0</v>
          </cell>
          <cell r="AA296">
            <v>0</v>
          </cell>
        </row>
        <row r="297">
          <cell r="B297" t="str">
            <v>0110.023HP</v>
          </cell>
          <cell r="F297" t="str">
            <v xml:space="preserve">  SKU</v>
          </cell>
          <cell r="G297" t="str">
            <v>Tungsten Carbide Cutters Edenta - Each</v>
          </cell>
          <cell r="M297">
            <v>1</v>
          </cell>
          <cell r="N297" t="str">
            <v>0110.023HP</v>
          </cell>
          <cell r="Q297">
            <v>14</v>
          </cell>
          <cell r="R297">
            <v>2.2999999999999998</v>
          </cell>
          <cell r="S297">
            <v>28.6</v>
          </cell>
          <cell r="T297">
            <v>32.9</v>
          </cell>
          <cell r="U297">
            <v>42.300000000000004</v>
          </cell>
          <cell r="V297">
            <v>42.3</v>
          </cell>
          <cell r="X297">
            <v>10.9557</v>
          </cell>
          <cell r="Z297">
            <v>53.255699999999997</v>
          </cell>
          <cell r="AA297">
            <v>48.414272727272724</v>
          </cell>
          <cell r="AB297">
            <v>48.4</v>
          </cell>
        </row>
        <row r="298">
          <cell r="B298" t="str">
            <v>0410.023HP</v>
          </cell>
          <cell r="F298" t="str">
            <v xml:space="preserve">  SKU</v>
          </cell>
          <cell r="G298" t="str">
            <v>Tungsten Carbide Cutters Edenta - Each</v>
          </cell>
          <cell r="M298">
            <v>1</v>
          </cell>
          <cell r="N298" t="str">
            <v>0410.023HP</v>
          </cell>
          <cell r="Q298">
            <v>16</v>
          </cell>
          <cell r="R298">
            <v>2.2999999999999998</v>
          </cell>
          <cell r="S298">
            <v>28.6</v>
          </cell>
          <cell r="T298">
            <v>32.9</v>
          </cell>
          <cell r="U298">
            <v>42.300000000000004</v>
          </cell>
          <cell r="V298">
            <v>42.3</v>
          </cell>
          <cell r="X298">
            <v>10.9557</v>
          </cell>
          <cell r="Z298">
            <v>53.255699999999997</v>
          </cell>
          <cell r="AA298">
            <v>48.414272727272724</v>
          </cell>
          <cell r="AB298">
            <v>48.4</v>
          </cell>
        </row>
        <row r="299">
          <cell r="B299" t="str">
            <v>0710.023HP</v>
          </cell>
          <cell r="F299" t="str">
            <v xml:space="preserve">  SKU</v>
          </cell>
          <cell r="G299" t="str">
            <v>Tungsten Carbide Cutters Edenta - Each</v>
          </cell>
          <cell r="M299">
            <v>1</v>
          </cell>
          <cell r="N299" t="str">
            <v>0710.023HP</v>
          </cell>
          <cell r="Q299">
            <v>8</v>
          </cell>
          <cell r="R299">
            <v>2.2999999999999998</v>
          </cell>
          <cell r="S299">
            <v>28.6</v>
          </cell>
          <cell r="T299">
            <v>29.9</v>
          </cell>
          <cell r="U299">
            <v>38.442857142857143</v>
          </cell>
          <cell r="V299">
            <v>38.5</v>
          </cell>
          <cell r="X299">
            <v>9.9715000000000007</v>
          </cell>
          <cell r="Z299">
            <v>48.471499999999999</v>
          </cell>
          <cell r="AA299">
            <v>44.064999999999998</v>
          </cell>
          <cell r="AB299">
            <v>43.9</v>
          </cell>
        </row>
        <row r="300">
          <cell r="B300" t="str">
            <v>0810.023HP</v>
          </cell>
          <cell r="F300" t="str">
            <v xml:space="preserve">  SKU</v>
          </cell>
          <cell r="G300" t="str">
            <v>Tungsten Carbide Cutters Edenta - Each</v>
          </cell>
          <cell r="M300">
            <v>1</v>
          </cell>
          <cell r="N300" t="str">
            <v>0810.023HP</v>
          </cell>
          <cell r="Q300">
            <v>8</v>
          </cell>
          <cell r="R300">
            <v>2.2999999999999998</v>
          </cell>
          <cell r="S300">
            <v>28.6</v>
          </cell>
          <cell r="T300">
            <v>29.9</v>
          </cell>
          <cell r="U300">
            <v>38.442857142857143</v>
          </cell>
          <cell r="V300">
            <v>38.5</v>
          </cell>
          <cell r="X300">
            <v>9.9715000000000007</v>
          </cell>
          <cell r="Z300">
            <v>48.471499999999999</v>
          </cell>
          <cell r="AA300">
            <v>44.064999999999998</v>
          </cell>
          <cell r="AB300">
            <v>43.9</v>
          </cell>
        </row>
        <row r="301">
          <cell r="B301" t="str">
            <v>1710.023HP</v>
          </cell>
          <cell r="F301" t="str">
            <v xml:space="preserve">  SKU</v>
          </cell>
          <cell r="G301" t="str">
            <v>Tungsten Carbide Cutters Edenta - Each</v>
          </cell>
          <cell r="M301">
            <v>1</v>
          </cell>
          <cell r="N301" t="str">
            <v>1710.023HP</v>
          </cell>
          <cell r="Q301">
            <v>8</v>
          </cell>
          <cell r="R301">
            <v>2.2999999999999998</v>
          </cell>
          <cell r="S301">
            <v>28.6</v>
          </cell>
          <cell r="T301">
            <v>29.9</v>
          </cell>
          <cell r="U301">
            <v>38.442857142857143</v>
          </cell>
          <cell r="V301">
            <v>38.5</v>
          </cell>
          <cell r="X301">
            <v>9.9715000000000007</v>
          </cell>
          <cell r="Z301">
            <v>48.471499999999999</v>
          </cell>
          <cell r="AA301">
            <v>44.064999999999998</v>
          </cell>
          <cell r="AB301">
            <v>43.9</v>
          </cell>
        </row>
        <row r="302">
          <cell r="B302" t="str">
            <v>5210.060HP</v>
          </cell>
          <cell r="F302" t="str">
            <v xml:space="preserve">  SKU</v>
          </cell>
          <cell r="G302" t="str">
            <v>Tungsten Carbide Cutters Edenta - Each</v>
          </cell>
          <cell r="M302">
            <v>1</v>
          </cell>
          <cell r="N302" t="str">
            <v>5210.060HP</v>
          </cell>
          <cell r="Q302">
            <v>12</v>
          </cell>
          <cell r="R302">
            <v>6</v>
          </cell>
          <cell r="S302">
            <v>37.6</v>
          </cell>
          <cell r="T302">
            <v>46.9</v>
          </cell>
          <cell r="U302">
            <v>60.300000000000004</v>
          </cell>
          <cell r="V302">
            <v>60.3</v>
          </cell>
          <cell r="X302">
            <v>15.617699999999999</v>
          </cell>
          <cell r="Z302">
            <v>75.917699999999996</v>
          </cell>
          <cell r="AA302">
            <v>69.016090909090906</v>
          </cell>
          <cell r="AB302">
            <v>68.900000000000006</v>
          </cell>
        </row>
        <row r="303">
          <cell r="B303" t="str">
            <v>5610.045HP</v>
          </cell>
          <cell r="F303" t="str">
            <v xml:space="preserve">  SKU</v>
          </cell>
          <cell r="G303" t="str">
            <v>Tungsten Carbide Cutters Edenta - Each</v>
          </cell>
          <cell r="M303">
            <v>1</v>
          </cell>
          <cell r="N303" t="str">
            <v>5610.045HP</v>
          </cell>
          <cell r="Q303">
            <v>13</v>
          </cell>
          <cell r="R303">
            <v>4.5</v>
          </cell>
          <cell r="S303">
            <v>37.6</v>
          </cell>
          <cell r="T303">
            <v>46.9</v>
          </cell>
          <cell r="U303">
            <v>60.300000000000004</v>
          </cell>
          <cell r="V303">
            <v>60.3</v>
          </cell>
          <cell r="X303">
            <v>15.617699999999999</v>
          </cell>
          <cell r="Z303">
            <v>75.917699999999996</v>
          </cell>
          <cell r="AA303">
            <v>69.016090909090906</v>
          </cell>
          <cell r="AB303">
            <v>68.900000000000006</v>
          </cell>
        </row>
        <row r="304">
          <cell r="B304" t="str">
            <v>6110.040HP</v>
          </cell>
          <cell r="F304" t="str">
            <v xml:space="preserve">  SKU</v>
          </cell>
          <cell r="G304" t="str">
            <v>Tungsten Carbide Cutters Edenta - Each</v>
          </cell>
          <cell r="M304">
            <v>1</v>
          </cell>
          <cell r="N304" t="str">
            <v>6110.040HP</v>
          </cell>
          <cell r="Q304">
            <v>9</v>
          </cell>
          <cell r="R304">
            <v>4</v>
          </cell>
          <cell r="S304">
            <v>36.9</v>
          </cell>
          <cell r="T304">
            <v>46.9</v>
          </cell>
          <cell r="U304">
            <v>60.300000000000004</v>
          </cell>
          <cell r="V304">
            <v>60.3</v>
          </cell>
          <cell r="X304">
            <v>15.617699999999999</v>
          </cell>
          <cell r="Z304">
            <v>75.917699999999996</v>
          </cell>
          <cell r="AA304">
            <v>69.016090909090906</v>
          </cell>
          <cell r="AB304">
            <v>68.900000000000006</v>
          </cell>
        </row>
        <row r="305">
          <cell r="B305" t="str">
            <v>7210.060HP</v>
          </cell>
          <cell r="F305" t="str">
            <v xml:space="preserve">  SKU</v>
          </cell>
          <cell r="G305" t="str">
            <v>Tungsten Carbide Cutters Edenta - Each</v>
          </cell>
          <cell r="M305">
            <v>1</v>
          </cell>
          <cell r="N305" t="str">
            <v>7210.060HP</v>
          </cell>
          <cell r="Q305">
            <v>14</v>
          </cell>
          <cell r="R305">
            <v>6</v>
          </cell>
          <cell r="S305">
            <v>37.6</v>
          </cell>
          <cell r="T305">
            <v>46.9</v>
          </cell>
          <cell r="U305">
            <v>60.300000000000004</v>
          </cell>
          <cell r="V305">
            <v>60.3</v>
          </cell>
          <cell r="X305">
            <v>15.617699999999999</v>
          </cell>
          <cell r="Z305">
            <v>75.917699999999996</v>
          </cell>
          <cell r="AA305">
            <v>69.016090909090906</v>
          </cell>
          <cell r="AB305">
            <v>68.900000000000006</v>
          </cell>
        </row>
        <row r="306">
          <cell r="F306" t="str">
            <v>Product</v>
          </cell>
          <cell r="G306" t="str">
            <v>Cutisoft Gauze Swabs - 8 Ply</v>
          </cell>
          <cell r="N306" t="str">
            <v>Sizes</v>
          </cell>
          <cell r="X306">
            <v>0</v>
          </cell>
          <cell r="Z306">
            <v>0</v>
          </cell>
          <cell r="AA306">
            <v>0</v>
          </cell>
        </row>
        <row r="307">
          <cell r="B307" t="str">
            <v>CS-G-5x5-8P</v>
          </cell>
          <cell r="F307" t="str">
            <v xml:space="preserve">  SKU</v>
          </cell>
          <cell r="G307" t="str">
            <v>Cutisoft Gauze Swabs 8 Ply - 5x5 cm - 100 Units/ Pack</v>
          </cell>
          <cell r="M307">
            <v>100</v>
          </cell>
          <cell r="N307" t="str">
            <v>5.0 x 5.0 cm</v>
          </cell>
          <cell r="S307">
            <v>2.5</v>
          </cell>
          <cell r="T307">
            <v>2.2999999999999998</v>
          </cell>
          <cell r="U307">
            <v>2.9571428571428573</v>
          </cell>
          <cell r="V307">
            <v>2.95</v>
          </cell>
          <cell r="X307">
            <v>0.76405000000000012</v>
          </cell>
          <cell r="Z307">
            <v>3.7140500000000003</v>
          </cell>
          <cell r="AA307">
            <v>3.3764090909090907</v>
          </cell>
          <cell r="AB307">
            <v>3.35</v>
          </cell>
        </row>
        <row r="308">
          <cell r="B308" t="str">
            <v>CS-G-75x75-8P</v>
          </cell>
          <cell r="F308" t="str">
            <v xml:space="preserve">  SKU</v>
          </cell>
          <cell r="G308" t="str">
            <v>Cutisoft Gauze Swabs 8 Ply - 7.5 x 7.5 cm - 100 Units/ Pack</v>
          </cell>
          <cell r="M308">
            <v>100</v>
          </cell>
          <cell r="N308" t="str">
            <v>7.5 x 7.5 cm</v>
          </cell>
          <cell r="S308">
            <v>2.8</v>
          </cell>
          <cell r="T308">
            <v>2.15</v>
          </cell>
          <cell r="U308">
            <v>2.7642857142857147</v>
          </cell>
          <cell r="V308">
            <v>2.75</v>
          </cell>
          <cell r="X308">
            <v>0.71225000000000005</v>
          </cell>
          <cell r="Z308">
            <v>3.46225</v>
          </cell>
          <cell r="AA308">
            <v>3.1475</v>
          </cell>
          <cell r="AB308">
            <v>3.15</v>
          </cell>
        </row>
        <row r="309">
          <cell r="B309" t="str">
            <v>CT-G-5x5-200</v>
          </cell>
          <cell r="F309" t="str">
            <v xml:space="preserve">  SKU</v>
          </cell>
          <cell r="G309" t="str">
            <v>Crosstex Non-Woven Gauze Swabs - 4 Ply - 200 Units/ Pack</v>
          </cell>
          <cell r="M309">
            <v>200</v>
          </cell>
          <cell r="N309" t="str">
            <v>5.0 x 5.0 cm</v>
          </cell>
          <cell r="S309">
            <v>3.95</v>
          </cell>
          <cell r="T309">
            <v>3.49</v>
          </cell>
          <cell r="U309">
            <v>4.4871428571428584</v>
          </cell>
          <cell r="V309">
            <v>4.49</v>
          </cell>
          <cell r="X309">
            <v>1.1629100000000001</v>
          </cell>
          <cell r="Z309">
            <v>5.6529100000000003</v>
          </cell>
          <cell r="AA309">
            <v>5.1390090909090906</v>
          </cell>
          <cell r="AB309">
            <v>5.15</v>
          </cell>
        </row>
        <row r="310">
          <cell r="B310" t="str">
            <v>CT-G-75x75-200</v>
          </cell>
          <cell r="F310" t="str">
            <v xml:space="preserve">  SKU</v>
          </cell>
          <cell r="G310" t="str">
            <v>Crosstex Non-Woven Gauze Swabs - 4 Ply - 200 Units/ Pack</v>
          </cell>
          <cell r="M310">
            <v>200</v>
          </cell>
          <cell r="N310" t="str">
            <v>7.5 x 7.5 cm</v>
          </cell>
          <cell r="S310">
            <v>5.6</v>
          </cell>
          <cell r="T310">
            <v>4.9000000000000004</v>
          </cell>
          <cell r="U310">
            <v>6.3000000000000007</v>
          </cell>
          <cell r="V310">
            <v>6.3</v>
          </cell>
          <cell r="X310">
            <v>1.6316999999999999</v>
          </cell>
          <cell r="Z310">
            <v>7.9316999999999993</v>
          </cell>
          <cell r="AA310">
            <v>7.2106363636363628</v>
          </cell>
          <cell r="AB310">
            <v>7.2</v>
          </cell>
        </row>
        <row r="311">
          <cell r="B311" t="str">
            <v>AL101</v>
          </cell>
          <cell r="F311" t="str">
            <v>Product</v>
          </cell>
          <cell r="G311" t="str">
            <v>Tic-Tong® Tongue Depressor  - Standard - 12 mm</v>
          </cell>
          <cell r="M311">
            <v>40</v>
          </cell>
          <cell r="S311">
            <v>24.99</v>
          </cell>
          <cell r="X311">
            <v>6.47241</v>
          </cell>
          <cell r="Z311">
            <v>31.462409999999998</v>
          </cell>
          <cell r="AA311">
            <v>28.602190909090904</v>
          </cell>
          <cell r="AB311">
            <v>28.6</v>
          </cell>
        </row>
        <row r="312">
          <cell r="B312" t="str">
            <v>AL103</v>
          </cell>
          <cell r="F312" t="str">
            <v>Product</v>
          </cell>
          <cell r="G312" t="str">
            <v>Tic-Tong® Tongue Depressor - Animal - 14 mm</v>
          </cell>
          <cell r="M312">
            <v>40</v>
          </cell>
          <cell r="S312">
            <v>24.99</v>
          </cell>
          <cell r="X312">
            <v>6.47241</v>
          </cell>
          <cell r="Z312">
            <v>31.462409999999998</v>
          </cell>
          <cell r="AA312">
            <v>28.602190909090904</v>
          </cell>
          <cell r="AB312">
            <v>28.6</v>
          </cell>
        </row>
        <row r="313">
          <cell r="B313" t="str">
            <v>AL104</v>
          </cell>
          <cell r="F313" t="str">
            <v>Product</v>
          </cell>
          <cell r="G313" t="str">
            <v>Tic-Tong® Tongue Depressor  - Animal  Junior - 12 mm</v>
          </cell>
          <cell r="M313">
            <v>40</v>
          </cell>
          <cell r="S313">
            <v>24.99</v>
          </cell>
          <cell r="X313">
            <v>6.47241</v>
          </cell>
          <cell r="Z313">
            <v>31.462409999999998</v>
          </cell>
          <cell r="AA313">
            <v>28.602190909090904</v>
          </cell>
          <cell r="AB313">
            <v>28.6</v>
          </cell>
        </row>
        <row r="314">
          <cell r="B314" t="str">
            <v>LVWTD17-B</v>
          </cell>
          <cell r="F314" t="str">
            <v>Product</v>
          </cell>
          <cell r="G314" t="str">
            <v>Livingstone - Wooden Tongue Depressor  - 150 x 17 x 1.6 mm - 100 Pack</v>
          </cell>
          <cell r="M314">
            <v>100</v>
          </cell>
          <cell r="S314">
            <v>3.9</v>
          </cell>
          <cell r="X314">
            <v>1.0101</v>
          </cell>
          <cell r="Z314">
            <v>4.9100999999999999</v>
          </cell>
          <cell r="AA314">
            <v>4.4637272727272723</v>
          </cell>
          <cell r="AB314">
            <v>4.49</v>
          </cell>
        </row>
        <row r="315">
          <cell r="B315" t="str">
            <v>OP-PP-FM</v>
          </cell>
          <cell r="G315" t="str">
            <v>Optum Prophypaste 200 mg Jar - Each</v>
          </cell>
          <cell r="N315" t="str">
            <v>Freshmint</v>
          </cell>
          <cell r="S315">
            <v>11.95</v>
          </cell>
          <cell r="T315">
            <v>12</v>
          </cell>
          <cell r="U315">
            <v>15.428571428571431</v>
          </cell>
          <cell r="V315">
            <v>15.5</v>
          </cell>
          <cell r="X315">
            <v>4.0145</v>
          </cell>
          <cell r="Z315">
            <v>19.514499999999998</v>
          </cell>
          <cell r="AA315">
            <v>17.740454545454543</v>
          </cell>
          <cell r="AB315">
            <v>17.75</v>
          </cell>
        </row>
        <row r="316">
          <cell r="B316" t="str">
            <v>OP-PP-BG</v>
          </cell>
          <cell r="G316" t="str">
            <v>Optum Prophypaste 200 mg Jar - Each</v>
          </cell>
          <cell r="N316" t="str">
            <v>Bubble Gum</v>
          </cell>
          <cell r="S316">
            <v>11.95</v>
          </cell>
          <cell r="T316">
            <v>12</v>
          </cell>
          <cell r="U316">
            <v>15.428571428571431</v>
          </cell>
          <cell r="V316">
            <v>15.5</v>
          </cell>
          <cell r="X316">
            <v>4.0145</v>
          </cell>
          <cell r="Z316">
            <v>19.514499999999998</v>
          </cell>
          <cell r="AA316">
            <v>17.740454545454543</v>
          </cell>
          <cell r="AB316">
            <v>17.75</v>
          </cell>
        </row>
        <row r="317">
          <cell r="B317" t="str">
            <v>OP-PPF-FM</v>
          </cell>
          <cell r="G317" t="str">
            <v>Optum F Prophypaste w/ Fluoride – 200 mg Jar - Each</v>
          </cell>
          <cell r="N317" t="str">
            <v>Wild Berry</v>
          </cell>
          <cell r="S317">
            <v>13.95</v>
          </cell>
          <cell r="T317">
            <v>12.95</v>
          </cell>
          <cell r="U317">
            <v>16.649999999999999</v>
          </cell>
          <cell r="V317">
            <v>16.7</v>
          </cell>
          <cell r="X317">
            <v>4.3253000000000004</v>
          </cell>
          <cell r="Z317">
            <v>21.025300000000001</v>
          </cell>
          <cell r="AA317">
            <v>19.11390909090909</v>
          </cell>
          <cell r="AB317">
            <v>18.95</v>
          </cell>
        </row>
        <row r="318">
          <cell r="B318" t="str">
            <v>OP-PPF-WB</v>
          </cell>
          <cell r="G318" t="str">
            <v>Optum F Prophypaste w/ Fluoride – 200 mg Jar - Each</v>
          </cell>
          <cell r="N318" t="str">
            <v>Freshmint</v>
          </cell>
          <cell r="S318">
            <v>13.95</v>
          </cell>
          <cell r="T318">
            <v>12.95</v>
          </cell>
          <cell r="U318">
            <v>16.649999999999999</v>
          </cell>
          <cell r="V318">
            <v>16.7</v>
          </cell>
          <cell r="X318">
            <v>4.3253000000000004</v>
          </cell>
          <cell r="Z318">
            <v>21.025300000000001</v>
          </cell>
          <cell r="AA318">
            <v>19.11390909090909</v>
          </cell>
          <cell r="AB318">
            <v>18.899999999999999</v>
          </cell>
        </row>
        <row r="319">
          <cell r="B319" t="str">
            <v>ON-DCR</v>
          </cell>
          <cell r="G319" t="str">
            <v>Dental Cotton Rolls Ongard #2 -1000 Rolls/ Pack</v>
          </cell>
          <cell r="V319">
            <v>15.3</v>
          </cell>
          <cell r="X319">
            <v>3.9627000000000003</v>
          </cell>
          <cell r="Z319">
            <v>19.262700000000002</v>
          </cell>
          <cell r="AA319">
            <v>17.511545454545455</v>
          </cell>
          <cell r="AB319">
            <v>17.5</v>
          </cell>
        </row>
        <row r="320">
          <cell r="B320" t="str">
            <v>PFLMSD-XS-C</v>
          </cell>
          <cell r="G320" t="str">
            <v>Flextra PF Powder Free Latex Glove - Examination Grade 100 Units/ Pack x 10 - Extra Small</v>
          </cell>
          <cell r="M320">
            <v>100</v>
          </cell>
          <cell r="Q320" t="str">
            <v>XS</v>
          </cell>
          <cell r="R320" t="str">
            <v>XS</v>
          </cell>
        </row>
        <row r="321">
          <cell r="B321" t="str">
            <v>PFLMSD-S-C</v>
          </cell>
          <cell r="G321" t="str">
            <v>Flextra PF Powder Free Latex Glove - Examination Grade 100 Units/ Pack x 10 - Small</v>
          </cell>
          <cell r="M321">
            <v>100</v>
          </cell>
          <cell r="Q321" t="str">
            <v>S</v>
          </cell>
          <cell r="R321" t="str">
            <v>S</v>
          </cell>
        </row>
        <row r="322">
          <cell r="B322" t="str">
            <v>PFLMSD-M-C</v>
          </cell>
          <cell r="G322" t="str">
            <v>Flextra PF Powder Free Latex Glove - Examination Grade 100 Units/ Pack x 10 - Medium</v>
          </cell>
          <cell r="M322">
            <v>100</v>
          </cell>
          <cell r="Q322" t="str">
            <v>M</v>
          </cell>
          <cell r="R322" t="str">
            <v>M</v>
          </cell>
        </row>
        <row r="323">
          <cell r="B323" t="str">
            <v>PFLMSD-L-C</v>
          </cell>
          <cell r="G323" t="str">
            <v>Flextra PF Powder Free Latex Glove - Examination Grade 100 Units/ Pack x 10 - Large</v>
          </cell>
          <cell r="M323">
            <v>100</v>
          </cell>
          <cell r="Q323" t="str">
            <v>L</v>
          </cell>
          <cell r="R323" t="str">
            <v>L</v>
          </cell>
        </row>
        <row r="324">
          <cell r="B324" t="str">
            <v>PFLMSD-XL-C</v>
          </cell>
          <cell r="G324" t="str">
            <v>Flextra PF Powder Free Latex Glove - Examination Grade 100 Units/ Pack x 10 - Extra Large</v>
          </cell>
          <cell r="M324">
            <v>100</v>
          </cell>
          <cell r="Q324" t="str">
            <v>XL</v>
          </cell>
          <cell r="R324" t="str">
            <v>XL</v>
          </cell>
        </row>
        <row r="325">
          <cell r="B325" t="str">
            <v>DF-XS-C</v>
          </cell>
          <cell r="G325" t="str">
            <v>Dentaflex TTC Free - Powder Free White Nitrile Glove - Examination Grade 100 Units/ Pack x 10 - Extra Small</v>
          </cell>
          <cell r="M325">
            <v>100</v>
          </cell>
          <cell r="Q325" t="str">
            <v>XS</v>
          </cell>
          <cell r="R325" t="str">
            <v>XS</v>
          </cell>
          <cell r="T325">
            <v>66</v>
          </cell>
          <cell r="U325">
            <v>99.990000000000009</v>
          </cell>
          <cell r="X325">
            <v>25.897410000000004</v>
          </cell>
          <cell r="Z325">
            <v>125.88741000000002</v>
          </cell>
          <cell r="AA325">
            <v>114.4431</v>
          </cell>
          <cell r="AB325">
            <v>114.45</v>
          </cell>
        </row>
        <row r="326">
          <cell r="B326" t="str">
            <v>DF-S-C</v>
          </cell>
          <cell r="G326" t="str">
            <v>Dentaflex TTC Free - Powder Free White Nitrile Glove - Examination Grade 100 Units/ Pack x 10 - Small</v>
          </cell>
          <cell r="M326">
            <v>100</v>
          </cell>
          <cell r="Q326" t="str">
            <v>S</v>
          </cell>
          <cell r="R326" t="str">
            <v>S</v>
          </cell>
          <cell r="T326">
            <v>66</v>
          </cell>
          <cell r="U326">
            <v>99.990000000000009</v>
          </cell>
          <cell r="X326">
            <v>25.897410000000004</v>
          </cell>
          <cell r="Z326">
            <v>125.88741000000002</v>
          </cell>
          <cell r="AA326">
            <v>114.4431</v>
          </cell>
          <cell r="AB326">
            <v>114.45</v>
          </cell>
        </row>
        <row r="327">
          <cell r="B327" t="str">
            <v>DF-M-C</v>
          </cell>
          <cell r="G327" t="str">
            <v>Dentaflex TTC Free - Powder Free White Nitrile Glove - Examination Grade 100 Units/ Pack x 10 - Medium</v>
          </cell>
          <cell r="M327">
            <v>100</v>
          </cell>
          <cell r="Q327" t="str">
            <v>M</v>
          </cell>
          <cell r="R327" t="str">
            <v>M</v>
          </cell>
          <cell r="T327">
            <v>66</v>
          </cell>
          <cell r="U327">
            <v>99.990000000000009</v>
          </cell>
          <cell r="X327">
            <v>25.897410000000004</v>
          </cell>
          <cell r="Z327">
            <v>125.88741000000002</v>
          </cell>
          <cell r="AA327">
            <v>114.4431</v>
          </cell>
          <cell r="AB327">
            <v>114.45</v>
          </cell>
        </row>
        <row r="328">
          <cell r="B328" t="str">
            <v>DF-L-C</v>
          </cell>
          <cell r="G328" t="str">
            <v>Dentaflex TTC Free - Powder Free White Nitrile Glove - Examination Grade 100 Units/ Pack x 10 - Large</v>
          </cell>
          <cell r="M328">
            <v>100</v>
          </cell>
          <cell r="Q328" t="str">
            <v>L</v>
          </cell>
          <cell r="R328" t="str">
            <v>L</v>
          </cell>
          <cell r="T328">
            <v>66</v>
          </cell>
          <cell r="U328">
            <v>99.990000000000009</v>
          </cell>
          <cell r="X328">
            <v>25.897410000000004</v>
          </cell>
          <cell r="Z328">
            <v>125.88741000000002</v>
          </cell>
          <cell r="AA328">
            <v>114.4431</v>
          </cell>
          <cell r="AB328">
            <v>114.45</v>
          </cell>
        </row>
        <row r="329">
          <cell r="B329" t="str">
            <v>DF-XL-C</v>
          </cell>
          <cell r="G329" t="str">
            <v>Dentaflex TTC Free - Powder Free White Nitrile Glove - Examination Grade 100 Units/ Pack x 10 - Extra Large</v>
          </cell>
          <cell r="M329">
            <v>100</v>
          </cell>
          <cell r="Q329" t="str">
            <v>XL</v>
          </cell>
          <cell r="R329" t="str">
            <v>XL</v>
          </cell>
          <cell r="T329">
            <v>66</v>
          </cell>
          <cell r="U329">
            <v>99.990000000000009</v>
          </cell>
          <cell r="X329">
            <v>25.897410000000004</v>
          </cell>
          <cell r="Z329">
            <v>125.88741000000002</v>
          </cell>
          <cell r="AA329">
            <v>114.4431</v>
          </cell>
          <cell r="AB329">
            <v>114.45</v>
          </cell>
        </row>
        <row r="330">
          <cell r="B330" t="str">
            <v>PFNCF-XS-C</v>
          </cell>
          <cell r="G330" t="str">
            <v>Nitex Powder Free  Nitrile Glove - Examination Grade (Spa Technology) 150 Units/ Pack x 10 - Extra Small</v>
          </cell>
          <cell r="M330">
            <v>100</v>
          </cell>
          <cell r="Q330" t="str">
            <v>XS</v>
          </cell>
          <cell r="R330" t="str">
            <v>XS</v>
          </cell>
          <cell r="T330">
            <v>82.5</v>
          </cell>
          <cell r="U330">
            <v>140.89821428571429</v>
          </cell>
          <cell r="X330">
            <v>36.492637500000001</v>
          </cell>
          <cell r="Z330">
            <v>177.39085178571429</v>
          </cell>
          <cell r="AA330">
            <v>161.2644107142857</v>
          </cell>
          <cell r="AB330">
            <v>159.9</v>
          </cell>
        </row>
        <row r="331">
          <cell r="B331" t="str">
            <v>PFNCF-S-C</v>
          </cell>
          <cell r="G331" t="str">
            <v>Nitex Powder Free  Nitrile Glove - Examination Grade (Spa Technology) 150 Units/ Pack x 10 - Small</v>
          </cell>
          <cell r="M331">
            <v>100</v>
          </cell>
          <cell r="Q331" t="str">
            <v>S</v>
          </cell>
          <cell r="R331" t="str">
            <v>S</v>
          </cell>
          <cell r="T331">
            <v>82.5</v>
          </cell>
          <cell r="U331">
            <v>140.89821428571429</v>
          </cell>
          <cell r="X331">
            <v>36.492637500000001</v>
          </cell>
          <cell r="Z331">
            <v>177.39085178571429</v>
          </cell>
          <cell r="AA331">
            <v>161.2644107142857</v>
          </cell>
          <cell r="AB331">
            <v>159.9</v>
          </cell>
        </row>
        <row r="332">
          <cell r="B332" t="str">
            <v>PFNCF-M-C</v>
          </cell>
          <cell r="G332" t="str">
            <v>Nitex Powder Free  Nitrile Glove - Examination Grade (Spa Technology) 150 Units/ Pack x 10 - Medium</v>
          </cell>
          <cell r="M332">
            <v>100</v>
          </cell>
          <cell r="Q332" t="str">
            <v>M</v>
          </cell>
          <cell r="R332" t="str">
            <v>M</v>
          </cell>
          <cell r="T332">
            <v>82.5</v>
          </cell>
          <cell r="U332">
            <v>140.89821428571429</v>
          </cell>
          <cell r="X332">
            <v>36.492637500000001</v>
          </cell>
          <cell r="Z332">
            <v>177.39085178571429</v>
          </cell>
          <cell r="AA332">
            <v>161.2644107142857</v>
          </cell>
          <cell r="AB332">
            <v>159.9</v>
          </cell>
        </row>
        <row r="333">
          <cell r="B333" t="str">
            <v>PFNCF-L-C</v>
          </cell>
          <cell r="G333" t="str">
            <v>Nitex Powder Free  Nitrile Glove - Examination Grade (Spa Technology) 150 Units/ Pack x 10 - Large</v>
          </cell>
          <cell r="M333">
            <v>100</v>
          </cell>
          <cell r="Q333" t="str">
            <v>L</v>
          </cell>
          <cell r="R333" t="str">
            <v>L</v>
          </cell>
          <cell r="T333">
            <v>82.5</v>
          </cell>
          <cell r="U333">
            <v>140.89821428571429</v>
          </cell>
          <cell r="X333">
            <v>36.492637500000001</v>
          </cell>
          <cell r="Z333">
            <v>177.39085178571429</v>
          </cell>
          <cell r="AA333">
            <v>161.2644107142857</v>
          </cell>
          <cell r="AB333">
            <v>159.9</v>
          </cell>
        </row>
        <row r="334">
          <cell r="B334" t="str">
            <v>PFNCF-XL-C</v>
          </cell>
          <cell r="G334" t="str">
            <v>Nitex Powder Free  Nitrile Glove - Examination Grade (Spa Technology) 150 Units/ Pack x 10 - Extra Large</v>
          </cell>
          <cell r="M334">
            <v>100</v>
          </cell>
          <cell r="Q334" t="str">
            <v>XL</v>
          </cell>
          <cell r="R334" t="str">
            <v>XL</v>
          </cell>
          <cell r="T334">
            <v>82.5</v>
          </cell>
          <cell r="U334">
            <v>140.89821428571429</v>
          </cell>
          <cell r="X334">
            <v>36.492637500000001</v>
          </cell>
          <cell r="Z334">
            <v>177.39085178571429</v>
          </cell>
          <cell r="AA334">
            <v>161.2644107142857</v>
          </cell>
          <cell r="AB334">
            <v>159.9</v>
          </cell>
        </row>
        <row r="335">
          <cell r="B335" t="str">
            <v>NP-S-C</v>
          </cell>
          <cell r="G335" t="str">
            <v>Ni Plus Powder Free Purple Nitrile Glove - 300mm Long cuff - Examination Grade - 100 Units/ Pack x 10 - Small</v>
          </cell>
          <cell r="M335">
            <v>100</v>
          </cell>
          <cell r="Q335" t="str">
            <v>S</v>
          </cell>
          <cell r="R335" t="str">
            <v>S</v>
          </cell>
          <cell r="T335">
            <v>132</v>
          </cell>
          <cell r="U335">
            <v>209.89885714285714</v>
          </cell>
          <cell r="X335">
            <v>54.363804000000002</v>
          </cell>
          <cell r="Z335">
            <v>264.26266114285716</v>
          </cell>
          <cell r="AA335">
            <v>240.23878285714284</v>
          </cell>
          <cell r="AB335">
            <v>239.9</v>
          </cell>
        </row>
        <row r="336">
          <cell r="B336" t="str">
            <v>NP-M-C</v>
          </cell>
          <cell r="G336" t="str">
            <v>Ni Plus Powder Free Purple Nitrile Glove - 300mm Long cuff - Examination Grade - 100 Units/ Pack x 10 - Medium</v>
          </cell>
          <cell r="M336">
            <v>100</v>
          </cell>
          <cell r="Q336" t="str">
            <v>M</v>
          </cell>
          <cell r="R336" t="str">
            <v>M</v>
          </cell>
          <cell r="T336">
            <v>132</v>
          </cell>
          <cell r="U336">
            <v>209.89885714285714</v>
          </cell>
          <cell r="X336">
            <v>54.363804000000002</v>
          </cell>
          <cell r="Z336">
            <v>264.26266114285716</v>
          </cell>
          <cell r="AA336">
            <v>240.23878285714284</v>
          </cell>
          <cell r="AB336">
            <v>239.9</v>
          </cell>
        </row>
        <row r="337">
          <cell r="B337" t="str">
            <v>NP-L-C</v>
          </cell>
          <cell r="G337" t="str">
            <v>Ni Plus Powder Free Purple Nitrile Glove - 300mm Long cuff - Examination Grade - 100 Units/ Pack x 10 - Large</v>
          </cell>
          <cell r="M337">
            <v>100</v>
          </cell>
          <cell r="Q337" t="str">
            <v>L</v>
          </cell>
          <cell r="R337" t="str">
            <v>L</v>
          </cell>
          <cell r="T337">
            <v>132</v>
          </cell>
          <cell r="U337">
            <v>209.89885714285714</v>
          </cell>
          <cell r="X337">
            <v>54.363804000000002</v>
          </cell>
          <cell r="Z337">
            <v>264.26266114285716</v>
          </cell>
          <cell r="AA337">
            <v>240.23878285714284</v>
          </cell>
          <cell r="AB337">
            <v>239.9</v>
          </cell>
        </row>
        <row r="338">
          <cell r="B338" t="str">
            <v>NP-XL-C</v>
          </cell>
          <cell r="G338" t="str">
            <v>Ni Plus Powder Free Purple Nitrile Glove - 300mm Long cuff - Examination Grade - 100 Units/ Pack x 10 - Extra Large</v>
          </cell>
          <cell r="M338">
            <v>100</v>
          </cell>
          <cell r="Q338" t="str">
            <v>XL</v>
          </cell>
          <cell r="R338" t="str">
            <v>XL</v>
          </cell>
          <cell r="T338">
            <v>132</v>
          </cell>
          <cell r="U338">
            <v>209.89885714285714</v>
          </cell>
          <cell r="X338">
            <v>54.363804000000002</v>
          </cell>
          <cell r="Z338">
            <v>264.26266114285716</v>
          </cell>
          <cell r="AA338">
            <v>240.23878285714284</v>
          </cell>
          <cell r="AB338">
            <v>239.9</v>
          </cell>
        </row>
        <row r="339">
          <cell r="B339" t="str">
            <v>NP-XXL-C</v>
          </cell>
          <cell r="G339" t="str">
            <v>Ni Plus Powder Free Purple Nitrile Glove - 300mm Long cuff - Examination Grade - 100 Units/ Pack x 10 - XX Large</v>
          </cell>
          <cell r="M339">
            <v>100</v>
          </cell>
          <cell r="Q339" t="str">
            <v>XXL</v>
          </cell>
          <cell r="R339" t="str">
            <v>XL</v>
          </cell>
          <cell r="T339">
            <v>132</v>
          </cell>
          <cell r="U339">
            <v>209.89885714285714</v>
          </cell>
          <cell r="X339">
            <v>54.363804000000002</v>
          </cell>
          <cell r="Z339">
            <v>264.26266114285716</v>
          </cell>
          <cell r="AA339">
            <v>240.23878285714284</v>
          </cell>
          <cell r="AB339">
            <v>239.9</v>
          </cell>
        </row>
        <row r="341">
          <cell r="Z341">
            <v>0</v>
          </cell>
        </row>
        <row r="342">
          <cell r="S342" t="str">
            <v>Dentaflex</v>
          </cell>
          <cell r="U342">
            <v>9.9990000000000006</v>
          </cell>
          <cell r="V342">
            <v>11.4</v>
          </cell>
        </row>
        <row r="343">
          <cell r="U343">
            <v>9.9</v>
          </cell>
          <cell r="V343">
            <v>10</v>
          </cell>
        </row>
        <row r="344">
          <cell r="U344">
            <v>10.57</v>
          </cell>
          <cell r="V344">
            <v>114</v>
          </cell>
        </row>
        <row r="345">
          <cell r="U345">
            <v>9.6090909090909093</v>
          </cell>
          <cell r="V345">
            <v>25</v>
          </cell>
        </row>
        <row r="346">
          <cell r="V346">
            <v>139</v>
          </cell>
        </row>
        <row r="347">
          <cell r="S347" t="str">
            <v>NiPlus</v>
          </cell>
          <cell r="T347">
            <v>0.13200000000000001</v>
          </cell>
          <cell r="U347">
            <v>0.20989885714285714</v>
          </cell>
        </row>
        <row r="350">
          <cell r="U350">
            <v>20.989885714285712</v>
          </cell>
        </row>
        <row r="352">
          <cell r="U352">
            <v>19.899999999999999</v>
          </cell>
        </row>
        <row r="353">
          <cell r="U353">
            <v>20.9</v>
          </cell>
        </row>
        <row r="362">
          <cell r="N362">
            <v>5.19</v>
          </cell>
        </row>
        <row r="372">
          <cell r="M372">
            <v>3603</v>
          </cell>
          <cell r="N372">
            <v>64</v>
          </cell>
          <cell r="O372">
            <v>1.1000000000000001</v>
          </cell>
          <cell r="P372">
            <v>70.400000000000006</v>
          </cell>
          <cell r="Q372">
            <v>100.57142857142858</v>
          </cell>
          <cell r="R372">
            <v>99</v>
          </cell>
        </row>
        <row r="373">
          <cell r="M373">
            <v>3604</v>
          </cell>
          <cell r="N373">
            <v>64</v>
          </cell>
          <cell r="O373">
            <v>1.1000000000000001</v>
          </cell>
          <cell r="P373">
            <v>70.400000000000006</v>
          </cell>
          <cell r="Q373">
            <v>100.57142857142858</v>
          </cell>
          <cell r="R373">
            <v>99</v>
          </cell>
        </row>
        <row r="374">
          <cell r="M374">
            <v>6925</v>
          </cell>
          <cell r="N374">
            <v>67.5</v>
          </cell>
          <cell r="O374">
            <v>1.1000000000000001</v>
          </cell>
          <cell r="P374">
            <v>74.25</v>
          </cell>
          <cell r="Q374">
            <v>106.07142857142858</v>
          </cell>
          <cell r="R374">
            <v>105.9</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36"/>
  <sheetViews>
    <sheetView tabSelected="1" zoomScale="95" zoomScaleNormal="95" zoomScaleSheetLayoutView="100" workbookViewId="0">
      <pane xSplit="7" ySplit="1" topLeftCell="H29" activePane="bottomRight" state="frozen"/>
      <selection pane="topRight" activeCell="G1" sqref="G1"/>
      <selection pane="bottomLeft" activeCell="A2" sqref="A2"/>
      <selection pane="bottomRight" activeCell="U33" sqref="U33"/>
    </sheetView>
  </sheetViews>
  <sheetFormatPr defaultRowHeight="12.75" x14ac:dyDescent="0.2"/>
  <cols>
    <col min="1" max="1" width="13.42578125" style="182" customWidth="1"/>
    <col min="2" max="2" width="8.42578125" style="38" customWidth="1"/>
    <col min="3" max="3" width="5.7109375" style="38" customWidth="1"/>
    <col min="4" max="4" width="13.140625" style="86" customWidth="1"/>
    <col min="5" max="5" width="15" style="866" customWidth="1"/>
    <col min="6" max="6" width="0" style="449" hidden="1" customWidth="1"/>
    <col min="7" max="7" width="6.140625" style="183" hidden="1" customWidth="1"/>
    <col min="8" max="8" width="8.5703125" style="86" customWidth="1"/>
    <col min="9" max="9" width="7.28515625" style="86" customWidth="1"/>
    <col min="10" max="10" width="5.28515625" style="86" customWidth="1"/>
    <col min="11" max="11" width="7.140625" style="86" customWidth="1"/>
    <col min="12" max="12" width="5.85546875" style="86" customWidth="1"/>
    <col min="13" max="13" width="5.85546875" style="201" customWidth="1"/>
    <col min="14" max="14" width="5.42578125" style="184" customWidth="1"/>
    <col min="15" max="15" width="7.140625" style="185" customWidth="1"/>
    <col min="16" max="16" width="6.7109375" style="185" customWidth="1"/>
    <col min="17" max="17" width="7.28515625" style="185" customWidth="1"/>
    <col min="18" max="18" width="12.85546875" style="185" customWidth="1"/>
    <col min="19" max="19" width="11" style="185" customWidth="1"/>
    <col min="20" max="20" width="9.28515625" style="186" customWidth="1"/>
    <col min="21" max="21" width="7.5703125" style="187" customWidth="1"/>
    <col min="22" max="22" width="9.140625" style="183"/>
    <col min="23" max="23" width="14.7109375" style="85" customWidth="1"/>
    <col min="24" max="24" width="5.85546875" style="261" customWidth="1"/>
    <col min="25" max="25" width="19.42578125" style="570" hidden="1" customWidth="1"/>
    <col min="26" max="28" width="9.140625" style="37" hidden="1" customWidth="1"/>
    <col min="29" max="29" width="7.42578125" style="37" hidden="1" customWidth="1"/>
    <col min="30" max="34" width="9.140625" style="37" hidden="1" customWidth="1"/>
    <col min="35" max="35" width="7.28515625" style="37" hidden="1" customWidth="1"/>
    <col min="36" max="36" width="14.5703125" style="37" hidden="1" customWidth="1"/>
    <col min="37" max="37" width="14.7109375" style="37" hidden="1" customWidth="1"/>
    <col min="38" max="38" width="5.42578125" style="38" hidden="1" customWidth="1"/>
    <col min="39" max="44" width="0" style="38" hidden="1" customWidth="1"/>
    <col min="45" max="16384" width="9.140625" style="38"/>
  </cols>
  <sheetData>
    <row r="1" spans="1:45" s="11" customFormat="1" ht="44.25" customHeight="1" thickBot="1" x14ac:dyDescent="0.25">
      <c r="A1" s="3" t="s">
        <v>2</v>
      </c>
      <c r="B1" s="816" t="s">
        <v>3</v>
      </c>
      <c r="C1" s="817"/>
      <c r="D1" s="4" t="s">
        <v>683</v>
      </c>
      <c r="E1" s="862" t="s">
        <v>1</v>
      </c>
      <c r="F1" s="5" t="s">
        <v>4</v>
      </c>
      <c r="G1" s="6" t="s">
        <v>0</v>
      </c>
      <c r="H1" s="827" t="s">
        <v>5</v>
      </c>
      <c r="I1" s="828"/>
      <c r="J1" s="828"/>
      <c r="K1" s="828"/>
      <c r="L1" s="828"/>
      <c r="M1" s="829"/>
      <c r="N1" s="7" t="s">
        <v>818</v>
      </c>
      <c r="O1" s="824" t="s">
        <v>939</v>
      </c>
      <c r="P1" s="825"/>
      <c r="Q1" s="825"/>
      <c r="R1" s="825"/>
      <c r="S1" s="826"/>
      <c r="T1" s="8" t="s">
        <v>105</v>
      </c>
      <c r="U1" s="8" t="s">
        <v>776</v>
      </c>
      <c r="V1" s="9" t="s">
        <v>777</v>
      </c>
      <c r="W1" s="8" t="s">
        <v>895</v>
      </c>
      <c r="X1" s="942" t="s">
        <v>943</v>
      </c>
      <c r="Y1" s="564" t="s">
        <v>1127</v>
      </c>
      <c r="Z1" s="10"/>
      <c r="AA1" s="10"/>
      <c r="AB1" s="10"/>
      <c r="AC1" s="10"/>
      <c r="AD1" s="10"/>
      <c r="AE1" s="10"/>
      <c r="AF1" s="563" t="s">
        <v>1122</v>
      </c>
      <c r="AG1" s="563" t="s">
        <v>1123</v>
      </c>
      <c r="AH1" s="563" t="s">
        <v>1124</v>
      </c>
      <c r="AI1" s="563" t="s">
        <v>1132</v>
      </c>
      <c r="AJ1" s="563" t="s">
        <v>1123</v>
      </c>
      <c r="AK1" s="563" t="s">
        <v>1124</v>
      </c>
      <c r="AL1" s="563"/>
      <c r="AM1" s="10"/>
      <c r="AN1" s="10"/>
      <c r="AO1" s="10"/>
      <c r="AP1" s="10"/>
      <c r="AQ1" s="10"/>
      <c r="AR1" s="10"/>
      <c r="AS1" s="10"/>
    </row>
    <row r="2" spans="1:45" s="21" customFormat="1" ht="13.5" customHeight="1" thickBot="1" x14ac:dyDescent="0.25">
      <c r="A2" s="12"/>
      <c r="B2" s="13" t="s">
        <v>928</v>
      </c>
      <c r="C2" s="13"/>
      <c r="D2" s="13" t="s">
        <v>928</v>
      </c>
      <c r="E2" s="863" t="s">
        <v>928</v>
      </c>
      <c r="F2" s="445"/>
      <c r="G2" s="14"/>
      <c r="H2" s="14"/>
      <c r="I2" s="14"/>
      <c r="J2" s="14"/>
      <c r="K2" s="14"/>
      <c r="L2" s="14"/>
      <c r="M2" s="14"/>
      <c r="N2" s="15"/>
      <c r="O2" s="16"/>
      <c r="P2" s="16"/>
      <c r="Q2" s="16"/>
      <c r="R2" s="16"/>
      <c r="S2" s="16"/>
      <c r="T2" s="14"/>
      <c r="U2" s="17"/>
      <c r="V2" s="18"/>
      <c r="W2" s="19"/>
      <c r="X2" s="616">
        <v>1</v>
      </c>
      <c r="Y2" s="565"/>
      <c r="Z2" s="20"/>
      <c r="AA2" s="20"/>
      <c r="AB2" s="20"/>
      <c r="AC2" s="20"/>
      <c r="AD2" s="20"/>
      <c r="AE2" s="20"/>
      <c r="AF2" s="20"/>
      <c r="AG2" s="20"/>
      <c r="AH2" s="20"/>
      <c r="AI2" s="20"/>
      <c r="AJ2" s="20"/>
      <c r="AK2" s="20"/>
      <c r="AL2" s="20"/>
      <c r="AM2" s="20"/>
      <c r="AN2" s="20"/>
      <c r="AO2" s="20"/>
      <c r="AP2" s="20"/>
      <c r="AQ2" s="20"/>
      <c r="AR2" s="20"/>
      <c r="AS2" s="20"/>
    </row>
    <row r="3" spans="1:45" s="21" customFormat="1" ht="15.75" customHeight="1" thickBot="1" x14ac:dyDescent="0.25">
      <c r="A3" s="22"/>
      <c r="B3" s="264" t="s">
        <v>931</v>
      </c>
      <c r="C3" s="820"/>
      <c r="D3" s="796"/>
      <c r="E3" s="796"/>
      <c r="F3" s="796"/>
      <c r="G3" s="796"/>
      <c r="H3" s="796"/>
      <c r="I3" s="796"/>
      <c r="J3" s="796"/>
      <c r="K3" s="796"/>
      <c r="L3" s="796"/>
      <c r="M3" s="782" t="s">
        <v>941</v>
      </c>
      <c r="N3" s="782"/>
      <c r="O3" s="782"/>
      <c r="P3" s="796"/>
      <c r="Q3" s="796"/>
      <c r="R3" s="20"/>
      <c r="S3" s="1" t="s">
        <v>896</v>
      </c>
      <c r="T3" s="2"/>
      <c r="U3" s="951" t="str">
        <f>IF(SUM(V33:V623)=0,"",SUM(V33:V623))</f>
        <v/>
      </c>
      <c r="V3" s="952"/>
      <c r="W3" s="19"/>
      <c r="X3" s="617"/>
      <c r="Y3" s="566"/>
      <c r="Z3" s="23"/>
      <c r="AA3" s="262"/>
      <c r="AB3" s="262"/>
      <c r="AC3" s="228"/>
      <c r="AD3" s="20"/>
      <c r="AE3" s="20"/>
      <c r="AF3" s="20"/>
      <c r="AG3" s="20"/>
      <c r="AH3" s="20"/>
      <c r="AI3" s="20"/>
      <c r="AJ3" s="20"/>
      <c r="AK3" s="20"/>
      <c r="AL3" s="20"/>
      <c r="AM3" s="20"/>
      <c r="AN3" s="20"/>
      <c r="AO3" s="20"/>
      <c r="AP3" s="20"/>
      <c r="AQ3" s="20"/>
      <c r="AR3" s="20"/>
      <c r="AS3" s="20"/>
    </row>
    <row r="4" spans="1:45" s="21" customFormat="1" ht="4.5" customHeight="1" x14ac:dyDescent="0.2">
      <c r="A4" s="22"/>
      <c r="B4" s="23"/>
      <c r="C4" s="23"/>
      <c r="D4" s="25"/>
      <c r="E4" s="958"/>
      <c r="F4" s="446"/>
      <c r="G4" s="25"/>
      <c r="H4" s="2"/>
      <c r="I4" s="2"/>
      <c r="J4" s="2"/>
      <c r="K4" s="2"/>
      <c r="L4" s="2"/>
      <c r="M4" s="20"/>
      <c r="N4" s="20"/>
      <c r="O4" s="20"/>
      <c r="P4" s="20"/>
      <c r="Q4" s="20"/>
      <c r="R4" s="24"/>
      <c r="S4" s="1"/>
      <c r="T4" s="2"/>
      <c r="U4" s="225"/>
      <c r="V4" s="225"/>
      <c r="W4" s="19"/>
      <c r="X4" s="617"/>
      <c r="Y4" s="567"/>
      <c r="Z4" s="229"/>
      <c r="AA4" s="24"/>
      <c r="AB4" s="24"/>
      <c r="AC4" s="24"/>
      <c r="AD4" s="20"/>
      <c r="AE4" s="20"/>
      <c r="AF4" s="20"/>
      <c r="AG4" s="20"/>
      <c r="AH4" s="20"/>
      <c r="AI4" s="20"/>
      <c r="AJ4" s="20"/>
      <c r="AK4" s="20"/>
      <c r="AL4" s="20"/>
      <c r="AM4" s="20"/>
      <c r="AN4" s="20"/>
      <c r="AO4" s="20"/>
      <c r="AP4" s="20"/>
      <c r="AQ4" s="20"/>
      <c r="AR4" s="20"/>
      <c r="AS4" s="20"/>
    </row>
    <row r="5" spans="1:45" s="21" customFormat="1" ht="15" customHeight="1" x14ac:dyDescent="0.2">
      <c r="A5" s="22"/>
      <c r="B5" s="270" t="s">
        <v>932</v>
      </c>
      <c r="C5" s="820"/>
      <c r="D5" s="796"/>
      <c r="E5" s="796"/>
      <c r="F5" s="796"/>
      <c r="G5" s="796"/>
      <c r="H5" s="796"/>
      <c r="I5" s="796"/>
      <c r="J5" s="796"/>
      <c r="K5" s="796"/>
      <c r="L5" s="796"/>
      <c r="M5" s="781" t="s">
        <v>942</v>
      </c>
      <c r="N5" s="781"/>
      <c r="O5" s="781"/>
      <c r="P5" s="796"/>
      <c r="Q5" s="796"/>
      <c r="R5" s="289" t="s">
        <v>962</v>
      </c>
      <c r="S5" s="1"/>
      <c r="T5" s="2"/>
      <c r="U5" s="225"/>
      <c r="V5" s="225"/>
      <c r="W5" s="19"/>
      <c r="X5" s="617"/>
      <c r="Y5" s="568"/>
      <c r="Z5" s="25"/>
      <c r="AA5" s="25"/>
      <c r="AB5" s="263"/>
      <c r="AC5" s="263"/>
      <c r="AD5" s="20"/>
      <c r="AE5" s="20"/>
      <c r="AF5" s="20"/>
      <c r="AG5" s="20"/>
      <c r="AH5" s="20"/>
      <c r="AI5" s="20"/>
      <c r="AJ5" s="20"/>
      <c r="AK5" s="20"/>
      <c r="AL5" s="20"/>
      <c r="AM5" s="20"/>
      <c r="AN5" s="20"/>
      <c r="AO5" s="20"/>
      <c r="AP5" s="20"/>
      <c r="AQ5" s="20"/>
      <c r="AR5" s="20"/>
      <c r="AS5" s="20"/>
    </row>
    <row r="6" spans="1:45" s="21" customFormat="1" ht="4.5" customHeight="1" x14ac:dyDescent="0.2">
      <c r="A6" s="22"/>
      <c r="B6" s="23"/>
      <c r="C6" s="23"/>
      <c r="D6" s="25"/>
      <c r="E6" s="958"/>
      <c r="F6" s="446"/>
      <c r="G6" s="25"/>
      <c r="H6" s="2"/>
      <c r="I6" s="2"/>
      <c r="J6" s="2"/>
      <c r="K6" s="2"/>
      <c r="L6" s="2"/>
      <c r="M6" s="20"/>
      <c r="N6" s="20"/>
      <c r="O6" s="20"/>
      <c r="P6" s="20"/>
      <c r="Q6" s="20"/>
      <c r="R6" s="24"/>
      <c r="S6" s="1"/>
      <c r="T6" s="2"/>
      <c r="U6" s="225"/>
      <c r="V6" s="225"/>
      <c r="W6" s="19"/>
      <c r="X6" s="617"/>
      <c r="Y6" s="567"/>
      <c r="Z6" s="229"/>
      <c r="AA6" s="24"/>
      <c r="AB6" s="24"/>
      <c r="AC6" s="24"/>
      <c r="AD6" s="20"/>
      <c r="AE6" s="20"/>
      <c r="AF6" s="20"/>
      <c r="AG6" s="20"/>
      <c r="AH6" s="20"/>
      <c r="AI6" s="20"/>
      <c r="AJ6" s="20"/>
      <c r="AK6" s="20"/>
      <c r="AL6" s="20"/>
      <c r="AM6" s="20"/>
      <c r="AN6" s="20"/>
      <c r="AO6" s="20"/>
      <c r="AP6" s="20"/>
      <c r="AQ6" s="20"/>
      <c r="AR6" s="20"/>
      <c r="AS6" s="20"/>
    </row>
    <row r="7" spans="1:45" s="21" customFormat="1" ht="15" customHeight="1" x14ac:dyDescent="0.2">
      <c r="A7" s="22"/>
      <c r="B7" s="270" t="s">
        <v>933</v>
      </c>
      <c r="C7" s="796"/>
      <c r="D7" s="796"/>
      <c r="E7" s="957"/>
      <c r="F7" s="447"/>
      <c r="G7" s="226"/>
      <c r="H7" s="227" t="s">
        <v>936</v>
      </c>
      <c r="I7" s="251"/>
      <c r="J7" s="227" t="s">
        <v>934</v>
      </c>
      <c r="K7" s="821"/>
      <c r="L7" s="821"/>
      <c r="M7" s="287"/>
      <c r="N7" s="781" t="s">
        <v>957</v>
      </c>
      <c r="O7" s="781"/>
      <c r="P7" s="796"/>
      <c r="Q7" s="796"/>
      <c r="R7" s="20"/>
      <c r="S7" s="20"/>
      <c r="T7" s="20"/>
      <c r="U7" s="20"/>
      <c r="V7" s="20"/>
      <c r="X7" s="617"/>
      <c r="Y7" s="569"/>
      <c r="Z7" s="255"/>
      <c r="AA7" s="253"/>
      <c r="AB7" s="263"/>
      <c r="AC7" s="263"/>
      <c r="AD7" s="20"/>
      <c r="AE7" s="20"/>
      <c r="AF7" s="20"/>
      <c r="AG7" s="20"/>
      <c r="AH7" s="20"/>
      <c r="AI7" s="20"/>
      <c r="AJ7" s="20"/>
      <c r="AK7" s="20"/>
      <c r="AL7" s="20"/>
      <c r="AM7" s="20"/>
      <c r="AN7" s="20"/>
      <c r="AO7" s="20"/>
      <c r="AP7" s="20"/>
      <c r="AQ7" s="20"/>
      <c r="AR7" s="20"/>
      <c r="AS7" s="20"/>
    </row>
    <row r="8" spans="1:45" s="21" customFormat="1" ht="4.5" customHeight="1" x14ac:dyDescent="0.2">
      <c r="A8" s="22"/>
      <c r="B8" s="23"/>
      <c r="C8" s="23"/>
      <c r="D8" s="25"/>
      <c r="E8" s="864"/>
      <c r="F8" s="446"/>
      <c r="G8" s="25"/>
      <c r="H8" s="2"/>
      <c r="I8" s="2"/>
      <c r="J8" s="2"/>
      <c r="K8" s="2"/>
      <c r="L8" s="2"/>
      <c r="M8" s="20"/>
      <c r="N8" s="20"/>
      <c r="O8" s="20"/>
      <c r="P8" s="20"/>
      <c r="Q8" s="20"/>
      <c r="R8" s="24"/>
      <c r="S8" s="1"/>
      <c r="T8" s="2"/>
      <c r="U8" s="225"/>
      <c r="V8" s="225"/>
      <c r="W8" s="19"/>
      <c r="X8" s="617"/>
      <c r="Y8" s="567"/>
      <c r="Z8" s="229"/>
      <c r="AA8" s="24"/>
      <c r="AB8" s="24"/>
      <c r="AC8" s="24"/>
      <c r="AD8" s="20"/>
      <c r="AE8" s="20"/>
      <c r="AF8" s="20"/>
      <c r="AG8" s="20"/>
      <c r="AH8" s="20"/>
      <c r="AI8" s="20"/>
      <c r="AJ8" s="20"/>
      <c r="AK8" s="20"/>
      <c r="AL8" s="20"/>
      <c r="AM8" s="20"/>
      <c r="AN8" s="20"/>
      <c r="AO8" s="20"/>
      <c r="AP8" s="20"/>
      <c r="AQ8" s="20"/>
      <c r="AR8" s="20"/>
      <c r="AS8" s="20"/>
    </row>
    <row r="9" spans="1:45" s="20" customFormat="1" ht="15" customHeight="1" x14ac:dyDescent="0.2">
      <c r="A9" s="22"/>
      <c r="B9" s="265" t="s">
        <v>940</v>
      </c>
      <c r="C9" s="783"/>
      <c r="D9" s="784"/>
      <c r="E9" s="784"/>
      <c r="F9" s="784"/>
      <c r="G9" s="784"/>
      <c r="H9" s="784"/>
      <c r="I9" s="784"/>
      <c r="J9" s="264" t="s">
        <v>956</v>
      </c>
      <c r="K9" s="785"/>
      <c r="L9" s="786"/>
      <c r="M9" s="781" t="s">
        <v>958</v>
      </c>
      <c r="N9" s="781"/>
      <c r="O9" s="781"/>
      <c r="P9" s="783"/>
      <c r="Q9" s="783"/>
      <c r="R9" s="783"/>
      <c r="X9" s="617"/>
      <c r="Y9" s="569"/>
      <c r="Z9" s="255"/>
      <c r="AA9" s="253"/>
      <c r="AB9" s="263"/>
      <c r="AC9" s="263"/>
    </row>
    <row r="10" spans="1:45" s="21" customFormat="1" ht="12.75" customHeight="1" x14ac:dyDescent="0.2">
      <c r="A10" s="22"/>
      <c r="B10" s="269"/>
      <c r="C10" s="269"/>
      <c r="D10" s="269"/>
      <c r="E10" s="956"/>
      <c r="F10" s="448"/>
      <c r="G10" s="2"/>
      <c r="H10" s="2"/>
      <c r="I10" s="2"/>
      <c r="J10" s="2"/>
      <c r="K10" s="2"/>
      <c r="L10" s="2"/>
      <c r="M10" s="2"/>
      <c r="N10" s="271"/>
      <c r="O10" s="24"/>
      <c r="P10" s="288" t="s">
        <v>959</v>
      </c>
      <c r="Q10" s="24"/>
      <c r="R10" s="24"/>
      <c r="S10" s="24"/>
      <c r="T10" s="2"/>
      <c r="U10" s="269"/>
      <c r="V10" s="2"/>
      <c r="W10" s="19"/>
      <c r="X10" s="617"/>
      <c r="Y10" s="565"/>
      <c r="Z10" s="20"/>
      <c r="AA10" s="20"/>
      <c r="AB10" s="20"/>
      <c r="AC10" s="20"/>
      <c r="AD10" s="20"/>
      <c r="AE10" s="20"/>
      <c r="AF10" s="20"/>
      <c r="AG10" s="20"/>
      <c r="AH10" s="20"/>
      <c r="AI10" s="20"/>
      <c r="AJ10" s="20"/>
      <c r="AK10" s="20"/>
      <c r="AL10" s="20"/>
      <c r="AM10" s="20"/>
      <c r="AN10" s="20"/>
      <c r="AO10" s="20"/>
      <c r="AP10" s="20"/>
      <c r="AQ10" s="20"/>
      <c r="AR10" s="20"/>
      <c r="AS10" s="20"/>
    </row>
    <row r="11" spans="1:45" s="21" customFormat="1" ht="12.75" customHeight="1" x14ac:dyDescent="0.2">
      <c r="A11" s="2"/>
      <c r="B11" s="269"/>
      <c r="C11" s="269"/>
      <c r="D11" s="269"/>
      <c r="E11" s="865"/>
      <c r="F11" s="448"/>
      <c r="G11" s="2"/>
      <c r="H11" s="2"/>
      <c r="I11" s="2"/>
      <c r="J11" s="2"/>
      <c r="K11" s="2"/>
      <c r="L11" s="2"/>
      <c r="M11" s="2"/>
      <c r="N11" s="271"/>
      <c r="O11" s="24"/>
      <c r="P11" s="24"/>
      <c r="Q11" s="24"/>
      <c r="R11" s="24"/>
      <c r="S11" s="24"/>
      <c r="T11" s="2"/>
      <c r="U11" s="269"/>
      <c r="V11" s="2"/>
      <c r="W11" s="19"/>
      <c r="X11" s="617"/>
      <c r="Y11" s="565"/>
      <c r="Z11" s="20"/>
      <c r="AA11" s="20"/>
      <c r="AB11" s="20"/>
      <c r="AC11" s="20"/>
      <c r="AD11" s="20"/>
      <c r="AE11" s="20"/>
      <c r="AF11" s="20"/>
      <c r="AG11" s="20"/>
      <c r="AH11" s="20"/>
      <c r="AI11" s="20"/>
      <c r="AJ11" s="20"/>
      <c r="AK11" s="20"/>
      <c r="AL11" s="20"/>
      <c r="AM11" s="20"/>
      <c r="AN11" s="20"/>
      <c r="AO11" s="20"/>
      <c r="AP11" s="20"/>
      <c r="AQ11" s="20"/>
      <c r="AR11" s="20"/>
      <c r="AS11" s="20"/>
    </row>
    <row r="12" spans="1:45" ht="12.75" customHeight="1" x14ac:dyDescent="0.2">
      <c r="A12" s="266"/>
      <c r="B12" s="774" t="s">
        <v>944</v>
      </c>
      <c r="C12" s="774"/>
      <c r="D12" s="774"/>
      <c r="E12" s="774"/>
      <c r="F12" s="774"/>
      <c r="G12" s="774"/>
      <c r="H12" s="774"/>
      <c r="I12" s="774"/>
      <c r="J12" s="774"/>
      <c r="K12" s="774"/>
      <c r="L12" s="774"/>
      <c r="M12" s="774"/>
      <c r="N12" s="774"/>
      <c r="O12" s="774"/>
      <c r="P12" s="774"/>
      <c r="Q12" s="774"/>
      <c r="R12" s="774"/>
      <c r="S12" s="774"/>
      <c r="T12" s="774"/>
      <c r="U12" s="774"/>
      <c r="V12" s="774"/>
      <c r="W12" s="267"/>
      <c r="X12" s="617"/>
    </row>
    <row r="13" spans="1:45" ht="12.75" customHeight="1" x14ac:dyDescent="0.2">
      <c r="X13" s="617"/>
    </row>
    <row r="14" spans="1:45" ht="26.25" customHeight="1" x14ac:dyDescent="0.2">
      <c r="B14" s="777" t="s">
        <v>960</v>
      </c>
      <c r="C14" s="776"/>
      <c r="D14" s="776"/>
      <c r="E14" s="776"/>
      <c r="F14" s="776"/>
      <c r="G14" s="776"/>
      <c r="H14" s="776"/>
      <c r="I14" s="776"/>
      <c r="J14" s="776"/>
      <c r="K14" s="776"/>
      <c r="L14" s="776"/>
      <c r="M14" s="776"/>
      <c r="N14" s="776"/>
      <c r="O14" s="776"/>
      <c r="P14" s="776"/>
      <c r="Q14" s="776"/>
      <c r="R14" s="776"/>
      <c r="S14" s="776"/>
      <c r="T14" s="776"/>
      <c r="U14" s="776"/>
      <c r="V14" s="776"/>
      <c r="X14" s="617"/>
    </row>
    <row r="15" spans="1:45" ht="4.5" customHeight="1" x14ac:dyDescent="0.2">
      <c r="B15" s="302"/>
      <c r="C15" s="301"/>
      <c r="D15" s="301"/>
      <c r="E15" s="867"/>
      <c r="F15" s="301"/>
      <c r="G15" s="301"/>
      <c r="H15" s="301"/>
      <c r="I15" s="301"/>
      <c r="J15" s="301"/>
      <c r="K15" s="301"/>
      <c r="L15" s="301"/>
      <c r="M15" s="301"/>
      <c r="N15" s="301"/>
      <c r="O15" s="301"/>
      <c r="P15" s="301"/>
      <c r="Q15" s="301"/>
      <c r="R15" s="301"/>
      <c r="S15" s="301"/>
      <c r="T15" s="301"/>
      <c r="U15" s="301"/>
      <c r="V15" s="301"/>
      <c r="X15" s="617"/>
    </row>
    <row r="16" spans="1:45" ht="105.75" customHeight="1" x14ac:dyDescent="0.2">
      <c r="B16" s="775" t="s">
        <v>967</v>
      </c>
      <c r="C16" s="775"/>
      <c r="D16" s="775"/>
      <c r="E16" s="775"/>
      <c r="F16" s="775"/>
      <c r="G16" s="775"/>
      <c r="H16" s="775"/>
      <c r="I16" s="775"/>
      <c r="J16" s="775"/>
      <c r="K16" s="775"/>
      <c r="L16" s="775"/>
      <c r="M16" s="775"/>
      <c r="N16" s="775"/>
      <c r="O16" s="775"/>
      <c r="P16" s="775"/>
      <c r="Q16" s="775"/>
      <c r="R16" s="775"/>
      <c r="S16" s="775"/>
      <c r="T16" s="775"/>
      <c r="U16" s="775"/>
      <c r="V16" s="775"/>
      <c r="X16" s="617"/>
    </row>
    <row r="17" spans="1:38" ht="5.25" customHeight="1" x14ac:dyDescent="0.2">
      <c r="X17" s="617"/>
    </row>
    <row r="18" spans="1:38" ht="12.75" customHeight="1" x14ac:dyDescent="0.2">
      <c r="A18" s="266"/>
      <c r="B18" s="774" t="s">
        <v>945</v>
      </c>
      <c r="C18" s="774"/>
      <c r="D18" s="774"/>
      <c r="E18" s="774"/>
      <c r="F18" s="774"/>
      <c r="G18" s="774"/>
      <c r="H18" s="774"/>
      <c r="I18" s="774"/>
      <c r="J18" s="774"/>
      <c r="K18" s="774"/>
      <c r="L18" s="774"/>
      <c r="M18" s="774"/>
      <c r="N18" s="774"/>
      <c r="O18" s="774"/>
      <c r="P18" s="774"/>
      <c r="Q18" s="774"/>
      <c r="R18" s="774"/>
      <c r="S18" s="774"/>
      <c r="T18" s="774"/>
      <c r="U18" s="774"/>
      <c r="V18" s="774"/>
      <c r="W18" s="267"/>
      <c r="X18" s="617"/>
    </row>
    <row r="19" spans="1:38" ht="12.75" customHeight="1" x14ac:dyDescent="0.2">
      <c r="B19" s="268"/>
      <c r="C19" s="268"/>
      <c r="D19" s="268"/>
      <c r="E19" s="868"/>
      <c r="F19" s="450"/>
      <c r="G19" s="268"/>
      <c r="H19" s="268"/>
      <c r="I19" s="268"/>
      <c r="J19" s="268"/>
      <c r="K19" s="268"/>
      <c r="L19" s="268"/>
      <c r="M19" s="268"/>
      <c r="N19" s="268"/>
      <c r="O19" s="268"/>
      <c r="P19" s="268"/>
      <c r="Q19" s="268"/>
      <c r="R19" s="268"/>
      <c r="S19" s="268"/>
      <c r="T19" s="268"/>
      <c r="U19" s="268"/>
      <c r="V19" s="268"/>
      <c r="X19" s="617"/>
    </row>
    <row r="20" spans="1:38" ht="27" customHeight="1" x14ac:dyDescent="0.2">
      <c r="B20" s="775" t="s">
        <v>966</v>
      </c>
      <c r="C20" s="776"/>
      <c r="D20" s="776"/>
      <c r="E20" s="776"/>
      <c r="F20" s="776"/>
      <c r="G20" s="776"/>
      <c r="H20" s="776"/>
      <c r="I20" s="776"/>
      <c r="J20" s="776"/>
      <c r="K20" s="776"/>
      <c r="L20" s="776"/>
      <c r="M20" s="776"/>
      <c r="N20" s="776"/>
      <c r="O20" s="776"/>
      <c r="P20" s="776"/>
      <c r="Q20" s="776"/>
      <c r="R20" s="776"/>
      <c r="S20" s="776"/>
      <c r="T20" s="776"/>
      <c r="U20" s="776"/>
      <c r="V20" s="776"/>
      <c r="X20" s="617"/>
    </row>
    <row r="21" spans="1:38" ht="26.25" customHeight="1" x14ac:dyDescent="0.2">
      <c r="B21" s="775" t="s">
        <v>1009</v>
      </c>
      <c r="C21" s="776"/>
      <c r="D21" s="776"/>
      <c r="E21" s="776"/>
      <c r="F21" s="776"/>
      <c r="G21" s="776"/>
      <c r="H21" s="776"/>
      <c r="I21" s="776"/>
      <c r="J21" s="776"/>
      <c r="K21" s="776"/>
      <c r="L21" s="776"/>
      <c r="M21" s="776"/>
      <c r="N21" s="776"/>
      <c r="O21" s="776"/>
      <c r="P21" s="776"/>
      <c r="Q21" s="776"/>
      <c r="R21" s="776"/>
      <c r="S21" s="776"/>
      <c r="T21" s="776"/>
      <c r="U21" s="776"/>
      <c r="V21" s="776"/>
      <c r="X21" s="617"/>
    </row>
    <row r="22" spans="1:38" ht="12.75" customHeight="1" x14ac:dyDescent="0.2">
      <c r="B22" s="268"/>
      <c r="C22" s="268"/>
      <c r="D22" s="268"/>
      <c r="E22" s="868"/>
      <c r="F22" s="450"/>
      <c r="G22" s="268"/>
      <c r="H22" s="268"/>
      <c r="I22" s="268"/>
      <c r="J22" s="268"/>
      <c r="K22" s="268"/>
      <c r="L22" s="268"/>
      <c r="M22" s="268"/>
      <c r="N22" s="268"/>
      <c r="O22" s="268"/>
      <c r="P22" s="268"/>
      <c r="Q22" s="268"/>
      <c r="R22" s="268"/>
      <c r="S22" s="268"/>
      <c r="T22" s="268"/>
      <c r="U22" s="268"/>
      <c r="V22" s="268"/>
      <c r="X22" s="617"/>
    </row>
    <row r="23" spans="1:38" ht="12.75" customHeight="1" x14ac:dyDescent="0.2">
      <c r="B23" s="268"/>
      <c r="C23" s="268"/>
      <c r="D23" s="268"/>
      <c r="E23" s="868"/>
      <c r="F23" s="450"/>
      <c r="G23" s="268"/>
      <c r="H23" s="268"/>
      <c r="I23" s="268"/>
      <c r="J23" s="268"/>
      <c r="K23" s="268"/>
      <c r="L23" s="268"/>
      <c r="M23" s="268"/>
      <c r="N23" s="268"/>
      <c r="O23" s="268"/>
      <c r="P23" s="268"/>
      <c r="Q23" s="268"/>
      <c r="R23" s="268"/>
      <c r="S23" s="268"/>
      <c r="T23" s="268"/>
      <c r="U23" s="268"/>
      <c r="V23" s="268"/>
      <c r="X23" s="617"/>
    </row>
    <row r="24" spans="1:38" ht="12.75" customHeight="1" x14ac:dyDescent="0.2">
      <c r="B24" s="268"/>
      <c r="C24" s="268"/>
      <c r="D24" s="268"/>
      <c r="E24" s="868"/>
      <c r="F24" s="450"/>
      <c r="G24" s="268"/>
      <c r="H24" s="268"/>
      <c r="I24" s="268"/>
      <c r="J24" s="268"/>
      <c r="K24" s="268"/>
      <c r="L24" s="268"/>
      <c r="M24" s="268"/>
      <c r="N24" s="268"/>
      <c r="O24" s="268"/>
      <c r="P24" s="268"/>
      <c r="Q24" s="268"/>
      <c r="R24" s="268"/>
      <c r="S24" s="268"/>
      <c r="T24" s="268"/>
      <c r="U24" s="268"/>
      <c r="V24" s="268"/>
      <c r="X24" s="617"/>
    </row>
    <row r="25" spans="1:38" ht="12.75" customHeight="1" x14ac:dyDescent="0.2">
      <c r="X25" s="617"/>
    </row>
    <row r="26" spans="1:38" ht="12.75" customHeight="1" x14ac:dyDescent="0.2">
      <c r="X26" s="617"/>
    </row>
    <row r="27" spans="1:38" ht="12.75" customHeight="1" x14ac:dyDescent="0.2">
      <c r="X27" s="617"/>
    </row>
    <row r="28" spans="1:38" ht="12.75" customHeight="1" x14ac:dyDescent="0.2">
      <c r="X28" s="617"/>
    </row>
    <row r="29" spans="1:38" ht="12.75" customHeight="1" x14ac:dyDescent="0.2">
      <c r="X29" s="617"/>
    </row>
    <row r="30" spans="1:38" ht="12.75" customHeight="1" x14ac:dyDescent="0.2">
      <c r="X30" s="617"/>
      <c r="AG30" s="562">
        <v>0.1</v>
      </c>
      <c r="AJ30" s="561">
        <v>7.4999999999999997E-2</v>
      </c>
    </row>
    <row r="31" spans="1:38" ht="12.75" customHeight="1" thickBot="1" x14ac:dyDescent="0.25">
      <c r="X31" s="617"/>
      <c r="AF31" s="37" t="s">
        <v>1122</v>
      </c>
      <c r="AG31" s="37" t="s">
        <v>1123</v>
      </c>
      <c r="AH31" s="37" t="s">
        <v>1124</v>
      </c>
      <c r="AJ31" s="37" t="s">
        <v>1123</v>
      </c>
      <c r="AK31" s="37" t="s">
        <v>1124</v>
      </c>
      <c r="AL31" s="37"/>
    </row>
    <row r="32" spans="1:38" ht="13.5" thickBot="1" x14ac:dyDescent="0.25">
      <c r="A32" s="332"/>
      <c r="B32" s="676" t="s">
        <v>946</v>
      </c>
      <c r="C32" s="677"/>
      <c r="D32" s="677"/>
      <c r="E32" s="677"/>
      <c r="F32" s="677"/>
      <c r="G32" s="677"/>
      <c r="H32" s="677"/>
      <c r="I32" s="677"/>
      <c r="J32" s="677"/>
      <c r="K32" s="677"/>
      <c r="L32" s="677"/>
      <c r="M32" s="677"/>
      <c r="N32" s="677"/>
      <c r="O32" s="677"/>
      <c r="P32" s="677"/>
      <c r="Q32" s="677"/>
      <c r="R32" s="677"/>
      <c r="S32" s="677"/>
      <c r="T32" s="677"/>
      <c r="U32" s="677"/>
      <c r="V32" s="678"/>
      <c r="W32" s="333"/>
      <c r="X32" s="616">
        <v>2</v>
      </c>
      <c r="AG32" s="37" t="s">
        <v>1126</v>
      </c>
      <c r="AJ32" s="37" t="s">
        <v>1125</v>
      </c>
    </row>
    <row r="33" spans="1:45" s="39" customFormat="1" ht="23.25" customHeight="1" thickBot="1" x14ac:dyDescent="0.25">
      <c r="A33" s="520" t="s">
        <v>6</v>
      </c>
      <c r="B33" s="581" t="s">
        <v>7</v>
      </c>
      <c r="C33" s="582"/>
      <c r="D33" s="28" t="s">
        <v>778</v>
      </c>
      <c r="E33" s="475" t="s">
        <v>228</v>
      </c>
      <c r="F33" s="258" t="s">
        <v>229</v>
      </c>
      <c r="G33" s="42" t="s">
        <v>5</v>
      </c>
      <c r="H33" s="578" t="s">
        <v>841</v>
      </c>
      <c r="I33" s="579"/>
      <c r="J33" s="579"/>
      <c r="K33" s="579"/>
      <c r="L33" s="579"/>
      <c r="M33" s="580"/>
      <c r="N33" s="43">
        <v>50</v>
      </c>
      <c r="O33" s="44"/>
      <c r="P33" s="45"/>
      <c r="Q33" s="45"/>
      <c r="R33" s="45"/>
      <c r="S33" s="46"/>
      <c r="T33" s="904"/>
      <c r="U33" s="47"/>
      <c r="V33" s="48" t="str">
        <f t="shared" ref="V33:V47" si="0">IF(U33*T33=0,"",U33*T33)</f>
        <v/>
      </c>
      <c r="W33" s="285"/>
      <c r="X33" s="617"/>
      <c r="Y33" s="570"/>
      <c r="Z33" s="37"/>
      <c r="AB33" s="37"/>
      <c r="AC33" s="37"/>
      <c r="AD33" s="37"/>
      <c r="AE33" s="37"/>
      <c r="AF33" s="560">
        <f t="shared" ref="AF33:AF64" si="1">T33/1.1</f>
        <v>0</v>
      </c>
      <c r="AG33" s="560">
        <f>T33*AG$30</f>
        <v>0</v>
      </c>
      <c r="AH33" s="560">
        <f>AG33/1.1</f>
        <v>0</v>
      </c>
      <c r="AI33" s="560">
        <f>$AF33+AH33</f>
        <v>0</v>
      </c>
      <c r="AJ33" s="560">
        <f>T33*AJ$30</f>
        <v>0</v>
      </c>
      <c r="AK33" s="560">
        <f>AJ33/1.1</f>
        <v>0</v>
      </c>
      <c r="AL33" s="560">
        <f>$AF33+AK33</f>
        <v>0</v>
      </c>
      <c r="AM33" s="38"/>
      <c r="AN33" s="38"/>
      <c r="AO33" s="38"/>
      <c r="AP33" s="38"/>
      <c r="AQ33" s="38"/>
      <c r="AR33" s="38"/>
      <c r="AS33" s="38"/>
    </row>
    <row r="34" spans="1:45" s="39" customFormat="1" ht="25.5" customHeight="1" x14ac:dyDescent="0.2">
      <c r="A34" s="40" t="s">
        <v>784</v>
      </c>
      <c r="B34" s="586" t="s">
        <v>7</v>
      </c>
      <c r="C34" s="587"/>
      <c r="D34" s="41" t="s">
        <v>778</v>
      </c>
      <c r="E34" s="869" t="s">
        <v>8</v>
      </c>
      <c r="F34" s="451" t="s">
        <v>126</v>
      </c>
      <c r="G34" s="29" t="s">
        <v>5</v>
      </c>
      <c r="H34" s="647" t="s">
        <v>841</v>
      </c>
      <c r="I34" s="648"/>
      <c r="J34" s="648"/>
      <c r="K34" s="648"/>
      <c r="L34" s="648"/>
      <c r="M34" s="649"/>
      <c r="N34" s="30">
        <v>100</v>
      </c>
      <c r="O34" s="31"/>
      <c r="P34" s="32"/>
      <c r="Q34" s="32"/>
      <c r="R34" s="32"/>
      <c r="S34" s="33"/>
      <c r="T34" s="891"/>
      <c r="U34" s="34"/>
      <c r="V34" s="35" t="str">
        <f>IF(U34*T34=0,"",U34*T34)</f>
        <v/>
      </c>
      <c r="W34" s="284"/>
      <c r="X34" s="617"/>
      <c r="Y34" s="570"/>
      <c r="Z34" s="37"/>
      <c r="AB34" s="37"/>
      <c r="AC34" s="37"/>
      <c r="AD34" s="37"/>
      <c r="AE34" s="37"/>
      <c r="AF34" s="560">
        <f t="shared" si="1"/>
        <v>0</v>
      </c>
      <c r="AG34" s="560">
        <f t="shared" ref="AG34:AG97" si="2">T34*$AG$30</f>
        <v>0</v>
      </c>
      <c r="AH34" s="37">
        <f t="shared" ref="AH34:AH97" si="3">AG34/1.1</f>
        <v>0</v>
      </c>
      <c r="AI34" s="560">
        <f t="shared" ref="AI34:AI97" si="4">AF34+AH34</f>
        <v>0</v>
      </c>
      <c r="AJ34" s="560">
        <f t="shared" ref="AJ34:AJ97" si="5">T34*AJ$30</f>
        <v>0</v>
      </c>
      <c r="AK34" s="560">
        <f t="shared" ref="AK34:AK97" si="6">AJ34/1.1</f>
        <v>0</v>
      </c>
      <c r="AL34" s="560">
        <f t="shared" ref="AL34:AL97" si="7">$AF34+AK34</f>
        <v>0</v>
      </c>
      <c r="AM34" s="38"/>
      <c r="AN34" s="38"/>
      <c r="AO34" s="38"/>
      <c r="AP34" s="38"/>
      <c r="AQ34" s="38"/>
      <c r="AR34" s="38"/>
      <c r="AS34" s="38"/>
    </row>
    <row r="35" spans="1:45" s="56" customFormat="1" ht="13.5" customHeight="1" thickBot="1" x14ac:dyDescent="0.25">
      <c r="A35" s="50" t="s">
        <v>6</v>
      </c>
      <c r="B35" s="78" t="s">
        <v>7</v>
      </c>
      <c r="C35" s="234"/>
      <c r="D35" s="50" t="s">
        <v>778</v>
      </c>
      <c r="E35" s="476" t="s">
        <v>656</v>
      </c>
      <c r="F35" s="452" t="s">
        <v>126</v>
      </c>
      <c r="G35" s="51" t="s">
        <v>5</v>
      </c>
      <c r="H35" s="211" t="s">
        <v>842</v>
      </c>
      <c r="I35" s="212"/>
      <c r="J35" s="212"/>
      <c r="K35" s="212"/>
      <c r="L35" s="212"/>
      <c r="M35" s="213"/>
      <c r="N35" s="52">
        <v>500</v>
      </c>
      <c r="O35" s="715"/>
      <c r="P35" s="716"/>
      <c r="Q35" s="716"/>
      <c r="R35" s="716"/>
      <c r="S35" s="717"/>
      <c r="T35" s="929"/>
      <c r="U35" s="53"/>
      <c r="V35" s="48" t="str">
        <f t="shared" si="0"/>
        <v/>
      </c>
      <c r="W35" s="285"/>
      <c r="X35" s="617"/>
      <c r="Y35" s="571"/>
      <c r="Z35" s="54"/>
      <c r="AB35" s="54"/>
      <c r="AC35" s="54"/>
      <c r="AD35" s="54"/>
      <c r="AE35" s="54"/>
      <c r="AF35" s="560">
        <f t="shared" si="1"/>
        <v>0</v>
      </c>
      <c r="AG35" s="560">
        <f t="shared" si="2"/>
        <v>0</v>
      </c>
      <c r="AH35" s="37">
        <f t="shared" si="3"/>
        <v>0</v>
      </c>
      <c r="AI35" s="560">
        <f t="shared" si="4"/>
        <v>0</v>
      </c>
      <c r="AJ35" s="560">
        <f t="shared" si="5"/>
        <v>0</v>
      </c>
      <c r="AK35" s="560">
        <f t="shared" si="6"/>
        <v>0</v>
      </c>
      <c r="AL35" s="560">
        <f t="shared" si="7"/>
        <v>0</v>
      </c>
      <c r="AM35" s="55"/>
      <c r="AN35" s="55"/>
      <c r="AO35" s="55"/>
      <c r="AP35" s="55"/>
      <c r="AQ35" s="55"/>
      <c r="AR35" s="55"/>
      <c r="AS35" s="55"/>
    </row>
    <row r="36" spans="1:45" s="56" customFormat="1" ht="12.75" customHeight="1" x14ac:dyDescent="0.2">
      <c r="A36" s="26" t="s">
        <v>120</v>
      </c>
      <c r="B36" s="712" t="s">
        <v>742</v>
      </c>
      <c r="C36" s="860"/>
      <c r="D36" s="108" t="s">
        <v>778</v>
      </c>
      <c r="E36" s="869" t="s">
        <v>659</v>
      </c>
      <c r="F36" s="451"/>
      <c r="G36" s="29" t="s">
        <v>5</v>
      </c>
      <c r="H36" s="778" t="s">
        <v>843</v>
      </c>
      <c r="I36" s="779"/>
      <c r="J36" s="779"/>
      <c r="K36" s="779"/>
      <c r="L36" s="779"/>
      <c r="M36" s="780"/>
      <c r="N36" s="250">
        <v>30</v>
      </c>
      <c r="O36" s="31"/>
      <c r="P36" s="32"/>
      <c r="Q36" s="32"/>
      <c r="R36" s="32"/>
      <c r="S36" s="33"/>
      <c r="T36" s="896"/>
      <c r="U36" s="34"/>
      <c r="V36" s="35" t="str">
        <f t="shared" si="0"/>
        <v/>
      </c>
      <c r="W36" s="284"/>
      <c r="X36" s="617"/>
      <c r="Y36" s="571"/>
      <c r="Z36" s="54"/>
      <c r="AB36" s="54"/>
      <c r="AC36" s="54"/>
      <c r="AD36" s="54"/>
      <c r="AE36" s="54"/>
      <c r="AF36" s="560">
        <f t="shared" si="1"/>
        <v>0</v>
      </c>
      <c r="AG36" s="560">
        <f t="shared" si="2"/>
        <v>0</v>
      </c>
      <c r="AH36" s="37">
        <f t="shared" si="3"/>
        <v>0</v>
      </c>
      <c r="AI36" s="560">
        <f t="shared" si="4"/>
        <v>0</v>
      </c>
      <c r="AJ36" s="560">
        <f t="shared" si="5"/>
        <v>0</v>
      </c>
      <c r="AK36" s="560">
        <f t="shared" si="6"/>
        <v>0</v>
      </c>
      <c r="AL36" s="560">
        <f t="shared" si="7"/>
        <v>0</v>
      </c>
      <c r="AM36" s="55"/>
      <c r="AN36" s="55"/>
      <c r="AO36" s="55"/>
      <c r="AP36" s="55"/>
      <c r="AQ36" s="55"/>
      <c r="AR36" s="55"/>
      <c r="AS36" s="55"/>
    </row>
    <row r="37" spans="1:45" s="56" customFormat="1" ht="12.75" customHeight="1" x14ac:dyDescent="0.2">
      <c r="A37" s="40" t="s">
        <v>120</v>
      </c>
      <c r="B37" s="836"/>
      <c r="C37" s="861"/>
      <c r="D37" s="40" t="s">
        <v>778</v>
      </c>
      <c r="E37" s="475" t="s">
        <v>662</v>
      </c>
      <c r="F37" s="258"/>
      <c r="G37" s="42" t="s">
        <v>5</v>
      </c>
      <c r="H37" s="673" t="s">
        <v>843</v>
      </c>
      <c r="I37" s="674"/>
      <c r="J37" s="674"/>
      <c r="K37" s="674"/>
      <c r="L37" s="674"/>
      <c r="M37" s="675"/>
      <c r="N37" s="128">
        <v>6</v>
      </c>
      <c r="O37" s="44"/>
      <c r="P37" s="45"/>
      <c r="Q37" s="45"/>
      <c r="R37" s="45"/>
      <c r="S37" s="46"/>
      <c r="T37" s="897"/>
      <c r="U37" s="47"/>
      <c r="V37" s="48" t="str">
        <f t="shared" si="0"/>
        <v/>
      </c>
      <c r="W37" s="285"/>
      <c r="X37" s="617"/>
      <c r="Y37" s="571"/>
      <c r="Z37" s="54"/>
      <c r="AB37" s="54"/>
      <c r="AC37" s="54"/>
      <c r="AD37" s="54"/>
      <c r="AE37" s="54"/>
      <c r="AF37" s="560">
        <f t="shared" si="1"/>
        <v>0</v>
      </c>
      <c r="AG37" s="560">
        <f t="shared" si="2"/>
        <v>0</v>
      </c>
      <c r="AH37" s="37">
        <f t="shared" si="3"/>
        <v>0</v>
      </c>
      <c r="AI37" s="560">
        <f t="shared" si="4"/>
        <v>0</v>
      </c>
      <c r="AJ37" s="560">
        <f t="shared" si="5"/>
        <v>0</v>
      </c>
      <c r="AK37" s="560">
        <f t="shared" si="6"/>
        <v>0</v>
      </c>
      <c r="AL37" s="560">
        <f t="shared" si="7"/>
        <v>0</v>
      </c>
      <c r="AM37" s="55"/>
      <c r="AN37" s="55"/>
      <c r="AO37" s="55"/>
      <c r="AP37" s="55"/>
      <c r="AQ37" s="55"/>
      <c r="AR37" s="55"/>
      <c r="AS37" s="55"/>
    </row>
    <row r="38" spans="1:45" s="56" customFormat="1" ht="12.75" customHeight="1" x14ac:dyDescent="0.2">
      <c r="A38" s="40" t="s">
        <v>120</v>
      </c>
      <c r="B38" s="72" t="s">
        <v>742</v>
      </c>
      <c r="C38" s="235"/>
      <c r="D38" s="40" t="s">
        <v>778</v>
      </c>
      <c r="E38" s="475" t="s">
        <v>663</v>
      </c>
      <c r="F38" s="258"/>
      <c r="G38" s="42" t="s">
        <v>5</v>
      </c>
      <c r="H38" s="673" t="s">
        <v>844</v>
      </c>
      <c r="I38" s="674"/>
      <c r="J38" s="674"/>
      <c r="K38" s="674"/>
      <c r="L38" s="674"/>
      <c r="M38" s="675"/>
      <c r="N38" s="128">
        <v>10</v>
      </c>
      <c r="O38" s="44"/>
      <c r="P38" s="45"/>
      <c r="Q38" s="45"/>
      <c r="R38" s="45"/>
      <c r="S38" s="46"/>
      <c r="T38" s="897"/>
      <c r="U38" s="47"/>
      <c r="V38" s="48" t="str">
        <f t="shared" si="0"/>
        <v/>
      </c>
      <c r="W38" s="285"/>
      <c r="X38" s="617"/>
      <c r="Y38" s="571"/>
      <c r="Z38" s="54"/>
      <c r="AB38" s="54"/>
      <c r="AC38" s="54"/>
      <c r="AD38" s="54"/>
      <c r="AE38" s="54"/>
      <c r="AF38" s="560">
        <f t="shared" si="1"/>
        <v>0</v>
      </c>
      <c r="AG38" s="560">
        <f t="shared" si="2"/>
        <v>0</v>
      </c>
      <c r="AH38" s="37">
        <f t="shared" si="3"/>
        <v>0</v>
      </c>
      <c r="AI38" s="560">
        <f t="shared" si="4"/>
        <v>0</v>
      </c>
      <c r="AJ38" s="560">
        <f t="shared" si="5"/>
        <v>0</v>
      </c>
      <c r="AK38" s="560">
        <f t="shared" si="6"/>
        <v>0</v>
      </c>
      <c r="AL38" s="560">
        <f t="shared" si="7"/>
        <v>0</v>
      </c>
      <c r="AM38" s="55"/>
      <c r="AN38" s="55"/>
      <c r="AO38" s="55"/>
      <c r="AP38" s="55"/>
      <c r="AQ38" s="55"/>
      <c r="AR38" s="55"/>
      <c r="AS38" s="55"/>
    </row>
    <row r="39" spans="1:45" s="56" customFormat="1" ht="12.75" customHeight="1" x14ac:dyDescent="0.2">
      <c r="A39" s="40" t="s">
        <v>120</v>
      </c>
      <c r="B39" s="72" t="s">
        <v>742</v>
      </c>
      <c r="C39" s="235"/>
      <c r="D39" s="40" t="s">
        <v>778</v>
      </c>
      <c r="E39" s="475" t="s">
        <v>973</v>
      </c>
      <c r="F39" s="258"/>
      <c r="G39" s="42" t="s">
        <v>5</v>
      </c>
      <c r="H39" s="673" t="s">
        <v>972</v>
      </c>
      <c r="I39" s="674"/>
      <c r="J39" s="674"/>
      <c r="K39" s="674"/>
      <c r="L39" s="674"/>
      <c r="M39" s="675"/>
      <c r="N39" s="128">
        <v>1</v>
      </c>
      <c r="O39" s="44"/>
      <c r="P39" s="45"/>
      <c r="Q39" s="45"/>
      <c r="R39" s="45"/>
      <c r="S39" s="46"/>
      <c r="T39" s="897"/>
      <c r="U39" s="47"/>
      <c r="V39" s="48" t="str">
        <f t="shared" si="0"/>
        <v/>
      </c>
      <c r="W39" s="285"/>
      <c r="X39" s="617"/>
      <c r="Y39" s="571"/>
      <c r="Z39" s="54"/>
      <c r="AB39" s="54"/>
      <c r="AC39" s="54"/>
      <c r="AD39" s="54"/>
      <c r="AE39" s="54"/>
      <c r="AF39" s="560">
        <f t="shared" si="1"/>
        <v>0</v>
      </c>
      <c r="AG39" s="560">
        <f t="shared" si="2"/>
        <v>0</v>
      </c>
      <c r="AH39" s="37">
        <f t="shared" si="3"/>
        <v>0</v>
      </c>
      <c r="AI39" s="560">
        <f t="shared" si="4"/>
        <v>0</v>
      </c>
      <c r="AJ39" s="560">
        <f t="shared" si="5"/>
        <v>0</v>
      </c>
      <c r="AK39" s="560">
        <f t="shared" si="6"/>
        <v>0</v>
      </c>
      <c r="AL39" s="560">
        <f t="shared" si="7"/>
        <v>0</v>
      </c>
      <c r="AM39" s="55"/>
      <c r="AN39" s="55"/>
      <c r="AO39" s="55"/>
      <c r="AP39" s="55"/>
      <c r="AQ39" s="55"/>
      <c r="AR39" s="55"/>
      <c r="AS39" s="55"/>
    </row>
    <row r="40" spans="1:45" s="56" customFormat="1" ht="12.75" customHeight="1" x14ac:dyDescent="0.2">
      <c r="A40" s="40" t="s">
        <v>120</v>
      </c>
      <c r="B40" s="72" t="s">
        <v>742</v>
      </c>
      <c r="C40" s="235"/>
      <c r="D40" s="40" t="s">
        <v>778</v>
      </c>
      <c r="E40" s="475" t="s">
        <v>664</v>
      </c>
      <c r="F40" s="258"/>
      <c r="G40" s="42" t="s">
        <v>5</v>
      </c>
      <c r="H40" s="673" t="s">
        <v>845</v>
      </c>
      <c r="I40" s="674"/>
      <c r="J40" s="674"/>
      <c r="K40" s="674"/>
      <c r="L40" s="674"/>
      <c r="M40" s="675"/>
      <c r="N40" s="128">
        <v>30</v>
      </c>
      <c r="O40" s="44"/>
      <c r="P40" s="45"/>
      <c r="Q40" s="45"/>
      <c r="R40" s="45"/>
      <c r="S40" s="46"/>
      <c r="T40" s="897"/>
      <c r="U40" s="47"/>
      <c r="V40" s="48" t="str">
        <f t="shared" si="0"/>
        <v/>
      </c>
      <c r="W40" s="285"/>
      <c r="X40" s="617"/>
      <c r="Y40" s="571"/>
      <c r="Z40" s="54"/>
      <c r="AB40" s="54"/>
      <c r="AC40" s="54"/>
      <c r="AD40" s="54"/>
      <c r="AE40" s="54"/>
      <c r="AF40" s="560">
        <f t="shared" si="1"/>
        <v>0</v>
      </c>
      <c r="AG40" s="560">
        <f t="shared" si="2"/>
        <v>0</v>
      </c>
      <c r="AH40" s="37">
        <f t="shared" si="3"/>
        <v>0</v>
      </c>
      <c r="AI40" s="560">
        <f t="shared" si="4"/>
        <v>0</v>
      </c>
      <c r="AJ40" s="560">
        <f t="shared" si="5"/>
        <v>0</v>
      </c>
      <c r="AK40" s="560">
        <f t="shared" si="6"/>
        <v>0</v>
      </c>
      <c r="AL40" s="560">
        <f t="shared" si="7"/>
        <v>0</v>
      </c>
      <c r="AM40" s="55"/>
      <c r="AN40" s="55"/>
      <c r="AO40" s="55"/>
      <c r="AP40" s="55"/>
      <c r="AQ40" s="55"/>
      <c r="AR40" s="55"/>
      <c r="AS40" s="55"/>
    </row>
    <row r="41" spans="1:45" s="56" customFormat="1" ht="12.75" customHeight="1" x14ac:dyDescent="0.2">
      <c r="A41" s="40" t="s">
        <v>120</v>
      </c>
      <c r="B41" s="72" t="s">
        <v>742</v>
      </c>
      <c r="C41" s="235"/>
      <c r="D41" s="40" t="s">
        <v>778</v>
      </c>
      <c r="E41" s="475" t="s">
        <v>665</v>
      </c>
      <c r="F41" s="258"/>
      <c r="G41" s="42" t="s">
        <v>5</v>
      </c>
      <c r="H41" s="673" t="s">
        <v>846</v>
      </c>
      <c r="I41" s="674"/>
      <c r="J41" s="674"/>
      <c r="K41" s="674"/>
      <c r="L41" s="674"/>
      <c r="M41" s="675"/>
      <c r="N41" s="128">
        <v>10</v>
      </c>
      <c r="O41" s="44"/>
      <c r="P41" s="45"/>
      <c r="Q41" s="45"/>
      <c r="R41" s="45"/>
      <c r="S41" s="46"/>
      <c r="T41" s="897"/>
      <c r="U41" s="47"/>
      <c r="V41" s="48" t="str">
        <f t="shared" si="0"/>
        <v/>
      </c>
      <c r="W41" s="285"/>
      <c r="X41" s="617"/>
      <c r="Y41" s="571"/>
      <c r="Z41" s="54"/>
      <c r="AB41" s="54"/>
      <c r="AC41" s="54"/>
      <c r="AD41" s="54"/>
      <c r="AE41" s="54"/>
      <c r="AF41" s="560">
        <f t="shared" si="1"/>
        <v>0</v>
      </c>
      <c r="AG41" s="560">
        <f t="shared" si="2"/>
        <v>0</v>
      </c>
      <c r="AH41" s="37">
        <f t="shared" si="3"/>
        <v>0</v>
      </c>
      <c r="AI41" s="560">
        <f t="shared" si="4"/>
        <v>0</v>
      </c>
      <c r="AJ41" s="560">
        <f t="shared" si="5"/>
        <v>0</v>
      </c>
      <c r="AK41" s="560">
        <f t="shared" si="6"/>
        <v>0</v>
      </c>
      <c r="AL41" s="560">
        <f t="shared" si="7"/>
        <v>0</v>
      </c>
      <c r="AM41" s="55"/>
      <c r="AN41" s="55"/>
      <c r="AO41" s="55"/>
      <c r="AP41" s="55"/>
      <c r="AQ41" s="55"/>
      <c r="AR41" s="55"/>
      <c r="AS41" s="55"/>
    </row>
    <row r="42" spans="1:45" s="56" customFormat="1" ht="13.5" customHeight="1" thickBot="1" x14ac:dyDescent="0.25">
      <c r="A42" s="50" t="s">
        <v>120</v>
      </c>
      <c r="B42" s="78" t="s">
        <v>742</v>
      </c>
      <c r="C42" s="234"/>
      <c r="D42" s="50" t="s">
        <v>778</v>
      </c>
      <c r="E42" s="476" t="s">
        <v>673</v>
      </c>
      <c r="F42" s="452"/>
      <c r="G42" s="51" t="s">
        <v>5</v>
      </c>
      <c r="H42" s="687" t="s">
        <v>847</v>
      </c>
      <c r="I42" s="688"/>
      <c r="J42" s="688"/>
      <c r="K42" s="688"/>
      <c r="L42" s="688"/>
      <c r="M42" s="689"/>
      <c r="N42" s="57">
        <v>1</v>
      </c>
      <c r="O42" s="58"/>
      <c r="P42" s="59"/>
      <c r="Q42" s="59"/>
      <c r="R42" s="59"/>
      <c r="S42" s="60"/>
      <c r="T42" s="894"/>
      <c r="U42" s="53"/>
      <c r="V42" s="61" t="str">
        <f t="shared" si="0"/>
        <v/>
      </c>
      <c r="W42" s="286"/>
      <c r="X42" s="617"/>
      <c r="Y42" s="571"/>
      <c r="Z42" s="54"/>
      <c r="AB42" s="54"/>
      <c r="AC42" s="54"/>
      <c r="AD42" s="54"/>
      <c r="AE42" s="54"/>
      <c r="AF42" s="560">
        <f t="shared" si="1"/>
        <v>0</v>
      </c>
      <c r="AG42" s="560">
        <f t="shared" si="2"/>
        <v>0</v>
      </c>
      <c r="AH42" s="37">
        <f t="shared" si="3"/>
        <v>0</v>
      </c>
      <c r="AI42" s="560">
        <f t="shared" si="4"/>
        <v>0</v>
      </c>
      <c r="AJ42" s="560">
        <f t="shared" si="5"/>
        <v>0</v>
      </c>
      <c r="AK42" s="560">
        <f t="shared" si="6"/>
        <v>0</v>
      </c>
      <c r="AL42" s="560">
        <f t="shared" si="7"/>
        <v>0</v>
      </c>
      <c r="AM42" s="55"/>
      <c r="AN42" s="55"/>
      <c r="AO42" s="55"/>
      <c r="AP42" s="55"/>
      <c r="AQ42" s="55"/>
      <c r="AR42" s="55"/>
      <c r="AS42" s="55"/>
    </row>
    <row r="43" spans="1:45" s="39" customFormat="1" ht="38.25" customHeight="1" x14ac:dyDescent="0.2">
      <c r="A43" s="26" t="s">
        <v>785</v>
      </c>
      <c r="B43" s="581" t="s">
        <v>678</v>
      </c>
      <c r="C43" s="594"/>
      <c r="D43" s="108" t="s">
        <v>778</v>
      </c>
      <c r="E43" s="869" t="s">
        <v>127</v>
      </c>
      <c r="F43" s="451"/>
      <c r="G43" s="29" t="s">
        <v>5</v>
      </c>
      <c r="H43" s="647" t="s">
        <v>848</v>
      </c>
      <c r="I43" s="648"/>
      <c r="J43" s="648"/>
      <c r="K43" s="648"/>
      <c r="L43" s="648"/>
      <c r="M43" s="649"/>
      <c r="N43" s="30">
        <v>40</v>
      </c>
      <c r="O43" s="31"/>
      <c r="P43" s="32"/>
      <c r="Q43" s="32"/>
      <c r="R43" s="32"/>
      <c r="S43" s="33"/>
      <c r="T43" s="891"/>
      <c r="U43" s="34"/>
      <c r="V43" s="35" t="str">
        <f t="shared" si="0"/>
        <v/>
      </c>
      <c r="W43" s="284"/>
      <c r="X43" s="617"/>
      <c r="Y43" s="570">
        <f>VLOOKUP(E43,[2]analysis!$B$1:$AB$65536,27,FALSE)</f>
        <v>28.6</v>
      </c>
      <c r="Z43" s="553">
        <f>Y43-AI43</f>
        <v>28.6</v>
      </c>
      <c r="AB43" s="37"/>
      <c r="AC43" s="37"/>
      <c r="AD43" s="37"/>
      <c r="AE43" s="37"/>
      <c r="AF43" s="560">
        <f t="shared" si="1"/>
        <v>0</v>
      </c>
      <c r="AG43" s="560">
        <f t="shared" si="2"/>
        <v>0</v>
      </c>
      <c r="AH43" s="37">
        <f t="shared" si="3"/>
        <v>0</v>
      </c>
      <c r="AI43" s="560">
        <f>AF43+AH43</f>
        <v>0</v>
      </c>
      <c r="AJ43" s="560">
        <f t="shared" si="5"/>
        <v>0</v>
      </c>
      <c r="AK43" s="560">
        <f t="shared" si="6"/>
        <v>0</v>
      </c>
      <c r="AL43" s="560">
        <f t="shared" si="7"/>
        <v>0</v>
      </c>
      <c r="AM43" s="38"/>
      <c r="AN43" s="38"/>
      <c r="AO43" s="38"/>
      <c r="AP43" s="38"/>
      <c r="AQ43" s="38"/>
      <c r="AR43" s="38"/>
      <c r="AS43" s="38"/>
    </row>
    <row r="44" spans="1:45" s="39" customFormat="1" ht="12.75" customHeight="1" x14ac:dyDescent="0.2">
      <c r="A44" s="40" t="s">
        <v>128</v>
      </c>
      <c r="B44" s="72" t="s">
        <v>678</v>
      </c>
      <c r="C44" s="235"/>
      <c r="D44" s="41" t="s">
        <v>778</v>
      </c>
      <c r="E44" s="475" t="s">
        <v>129</v>
      </c>
      <c r="F44" s="258"/>
      <c r="G44" s="42" t="s">
        <v>5</v>
      </c>
      <c r="H44" s="578" t="s">
        <v>935</v>
      </c>
      <c r="I44" s="579"/>
      <c r="J44" s="579"/>
      <c r="K44" s="579"/>
      <c r="L44" s="579"/>
      <c r="M44" s="580"/>
      <c r="N44" s="43">
        <v>40</v>
      </c>
      <c r="O44" s="44"/>
      <c r="P44" s="45"/>
      <c r="Q44" s="45"/>
      <c r="R44" s="45"/>
      <c r="S44" s="46"/>
      <c r="T44" s="904"/>
      <c r="U44" s="47"/>
      <c r="V44" s="48" t="str">
        <f t="shared" si="0"/>
        <v/>
      </c>
      <c r="W44" s="285"/>
      <c r="X44" s="617"/>
      <c r="Y44" s="570">
        <f>VLOOKUP(E44,[2]analysis!$B$1:$AB$65536,27,FALSE)</f>
        <v>28.6</v>
      </c>
      <c r="Z44" s="553">
        <f>Y44-AI44</f>
        <v>28.6</v>
      </c>
      <c r="AB44" s="37"/>
      <c r="AC44" s="37"/>
      <c r="AD44" s="37"/>
      <c r="AE44" s="37"/>
      <c r="AF44" s="560">
        <f t="shared" si="1"/>
        <v>0</v>
      </c>
      <c r="AG44" s="560">
        <f t="shared" si="2"/>
        <v>0</v>
      </c>
      <c r="AH44" s="37">
        <f t="shared" si="3"/>
        <v>0</v>
      </c>
      <c r="AI44" s="560">
        <f t="shared" si="4"/>
        <v>0</v>
      </c>
      <c r="AJ44" s="560">
        <f t="shared" si="5"/>
        <v>0</v>
      </c>
      <c r="AK44" s="560">
        <f t="shared" si="6"/>
        <v>0</v>
      </c>
      <c r="AL44" s="560">
        <f t="shared" si="7"/>
        <v>0</v>
      </c>
      <c r="AM44" s="38"/>
      <c r="AN44" s="38"/>
      <c r="AO44" s="38"/>
      <c r="AP44" s="38"/>
      <c r="AQ44" s="38"/>
      <c r="AR44" s="38"/>
      <c r="AS44" s="38"/>
    </row>
    <row r="45" spans="1:45" s="39" customFormat="1" ht="12.75" customHeight="1" x14ac:dyDescent="0.2">
      <c r="A45" s="40" t="s">
        <v>128</v>
      </c>
      <c r="B45" s="72" t="s">
        <v>678</v>
      </c>
      <c r="C45" s="235"/>
      <c r="D45" s="41" t="s">
        <v>778</v>
      </c>
      <c r="E45" s="475" t="s">
        <v>130</v>
      </c>
      <c r="F45" s="258"/>
      <c r="G45" s="42" t="s">
        <v>5</v>
      </c>
      <c r="H45" s="578" t="s">
        <v>849</v>
      </c>
      <c r="I45" s="579"/>
      <c r="J45" s="579"/>
      <c r="K45" s="579"/>
      <c r="L45" s="579"/>
      <c r="M45" s="580"/>
      <c r="N45" s="43">
        <v>40</v>
      </c>
      <c r="O45" s="44"/>
      <c r="P45" s="45"/>
      <c r="Q45" s="45"/>
      <c r="R45" s="45"/>
      <c r="S45" s="46"/>
      <c r="T45" s="904"/>
      <c r="U45" s="47"/>
      <c r="V45" s="48" t="str">
        <f t="shared" si="0"/>
        <v/>
      </c>
      <c r="W45" s="285"/>
      <c r="X45" s="617"/>
      <c r="Y45" s="570">
        <f>VLOOKUP(E45,[2]analysis!$B$1:$AB$65536,27,FALSE)</f>
        <v>28.6</v>
      </c>
      <c r="Z45" s="553">
        <f>Y45-AI45</f>
        <v>28.6</v>
      </c>
      <c r="AB45" s="37"/>
      <c r="AC45" s="37"/>
      <c r="AD45" s="37"/>
      <c r="AE45" s="37"/>
      <c r="AF45" s="560">
        <f t="shared" si="1"/>
        <v>0</v>
      </c>
      <c r="AG45" s="560">
        <f t="shared" si="2"/>
        <v>0</v>
      </c>
      <c r="AH45" s="37">
        <f t="shared" si="3"/>
        <v>0</v>
      </c>
      <c r="AI45" s="560">
        <f t="shared" si="4"/>
        <v>0</v>
      </c>
      <c r="AJ45" s="560">
        <f t="shared" si="5"/>
        <v>0</v>
      </c>
      <c r="AK45" s="560">
        <f t="shared" si="6"/>
        <v>0</v>
      </c>
      <c r="AL45" s="560">
        <f t="shared" si="7"/>
        <v>0</v>
      </c>
      <c r="AM45" s="38"/>
      <c r="AN45" s="38"/>
      <c r="AO45" s="38"/>
      <c r="AP45" s="38"/>
      <c r="AQ45" s="38"/>
      <c r="AR45" s="38"/>
      <c r="AS45" s="38"/>
    </row>
    <row r="46" spans="1:45" s="39" customFormat="1" ht="26.25" customHeight="1" thickBot="1" x14ac:dyDescent="0.25">
      <c r="A46" s="50" t="s">
        <v>128</v>
      </c>
      <c r="B46" s="78" t="s">
        <v>678</v>
      </c>
      <c r="C46" s="234"/>
      <c r="D46" s="63" t="s">
        <v>778</v>
      </c>
      <c r="E46" s="476" t="s">
        <v>131</v>
      </c>
      <c r="F46" s="452"/>
      <c r="G46" s="51" t="s">
        <v>5</v>
      </c>
      <c r="H46" s="681" t="s">
        <v>9</v>
      </c>
      <c r="I46" s="682"/>
      <c r="J46" s="682"/>
      <c r="K46" s="682"/>
      <c r="L46" s="682"/>
      <c r="M46" s="683"/>
      <c r="N46" s="64">
        <v>1</v>
      </c>
      <c r="O46" s="58"/>
      <c r="P46" s="59"/>
      <c r="Q46" s="59"/>
      <c r="R46" s="59"/>
      <c r="S46" s="60"/>
      <c r="T46" s="906"/>
      <c r="U46" s="53"/>
      <c r="V46" s="61" t="str">
        <f t="shared" si="0"/>
        <v/>
      </c>
      <c r="W46" s="286"/>
      <c r="X46" s="617"/>
      <c r="Y46" s="570" t="e">
        <f>VLOOKUP(E46,[1]Analysis!$E$1:$W$65536,19,FALSE)</f>
        <v>#N/A</v>
      </c>
      <c r="Z46" s="553" t="e">
        <f>Y46-T46</f>
        <v>#N/A</v>
      </c>
      <c r="AB46" s="37"/>
      <c r="AC46" s="37"/>
      <c r="AD46" s="37"/>
      <c r="AE46" s="37"/>
      <c r="AF46" s="560">
        <f t="shared" si="1"/>
        <v>0</v>
      </c>
      <c r="AG46" s="560">
        <f t="shared" si="2"/>
        <v>0</v>
      </c>
      <c r="AH46" s="37">
        <f t="shared" si="3"/>
        <v>0</v>
      </c>
      <c r="AI46" s="560">
        <f t="shared" si="4"/>
        <v>0</v>
      </c>
      <c r="AJ46" s="560">
        <f t="shared" si="5"/>
        <v>0</v>
      </c>
      <c r="AK46" s="560">
        <f t="shared" si="6"/>
        <v>0</v>
      </c>
      <c r="AL46" s="560">
        <f t="shared" si="7"/>
        <v>0</v>
      </c>
      <c r="AM46" s="38"/>
      <c r="AN46" s="38"/>
      <c r="AO46" s="38"/>
      <c r="AP46" s="38"/>
      <c r="AQ46" s="38"/>
      <c r="AR46" s="38"/>
      <c r="AS46" s="38"/>
    </row>
    <row r="47" spans="1:45" s="39" customFormat="1" ht="24.75" customHeight="1" thickBot="1" x14ac:dyDescent="0.25">
      <c r="A47" s="99" t="s">
        <v>134</v>
      </c>
      <c r="B47" s="679" t="s">
        <v>679</v>
      </c>
      <c r="C47" s="680"/>
      <c r="D47" s="483" t="s">
        <v>778</v>
      </c>
      <c r="E47" s="870" t="s">
        <v>133</v>
      </c>
      <c r="F47" s="454"/>
      <c r="G47" s="100" t="s">
        <v>5</v>
      </c>
      <c r="H47" s="684" t="s">
        <v>132</v>
      </c>
      <c r="I47" s="685"/>
      <c r="J47" s="685"/>
      <c r="K47" s="685"/>
      <c r="L47" s="685"/>
      <c r="M47" s="686"/>
      <c r="N47" s="484">
        <v>500</v>
      </c>
      <c r="O47" s="485"/>
      <c r="P47" s="486"/>
      <c r="Q47" s="486"/>
      <c r="R47" s="486"/>
      <c r="S47" s="487"/>
      <c r="T47" s="895"/>
      <c r="U47" s="104"/>
      <c r="V47" s="105" t="str">
        <f t="shared" si="0"/>
        <v/>
      </c>
      <c r="W47" s="488"/>
      <c r="X47" s="617"/>
      <c r="Y47" s="570" t="e">
        <f>VLOOKUP(E47,[1]Analysis!$E$1:$W$65536,19,FALSE)</f>
        <v>#N/A</v>
      </c>
      <c r="Z47" s="553" t="e">
        <f>Y47-T47</f>
        <v>#N/A</v>
      </c>
      <c r="AB47" s="37"/>
      <c r="AC47" s="37"/>
      <c r="AD47" s="37"/>
      <c r="AE47" s="37"/>
      <c r="AF47" s="560">
        <f t="shared" si="1"/>
        <v>0</v>
      </c>
      <c r="AG47" s="560">
        <f t="shared" si="2"/>
        <v>0</v>
      </c>
      <c r="AH47" s="37">
        <f t="shared" si="3"/>
        <v>0</v>
      </c>
      <c r="AI47" s="560">
        <f t="shared" si="4"/>
        <v>0</v>
      </c>
      <c r="AJ47" s="560">
        <f t="shared" si="5"/>
        <v>0</v>
      </c>
      <c r="AK47" s="560">
        <f t="shared" si="6"/>
        <v>0</v>
      </c>
      <c r="AL47" s="560">
        <f t="shared" si="7"/>
        <v>0</v>
      </c>
      <c r="AM47" s="38"/>
      <c r="AN47" s="38"/>
      <c r="AO47" s="38"/>
      <c r="AP47" s="38"/>
      <c r="AQ47" s="38"/>
      <c r="AR47" s="38"/>
      <c r="AS47" s="38"/>
    </row>
    <row r="48" spans="1:45" ht="13.5" thickBot="1" x14ac:dyDescent="0.25">
      <c r="X48" s="617"/>
      <c r="Y48" s="570" t="e">
        <f>VLOOKUP(E48,[1]Analysis!$E$1:$W$65536,19,FALSE)</f>
        <v>#N/A</v>
      </c>
      <c r="Z48" s="553" t="e">
        <f>Y48-T48</f>
        <v>#N/A</v>
      </c>
      <c r="AF48" s="560">
        <f t="shared" si="1"/>
        <v>0</v>
      </c>
      <c r="AG48" s="560">
        <f t="shared" si="2"/>
        <v>0</v>
      </c>
      <c r="AH48" s="37">
        <f t="shared" si="3"/>
        <v>0</v>
      </c>
      <c r="AI48" s="560">
        <f t="shared" si="4"/>
        <v>0</v>
      </c>
      <c r="AJ48" s="560">
        <f t="shared" si="5"/>
        <v>0</v>
      </c>
      <c r="AK48" s="560">
        <f t="shared" si="6"/>
        <v>0</v>
      </c>
      <c r="AL48" s="560">
        <f t="shared" si="7"/>
        <v>0</v>
      </c>
    </row>
    <row r="49" spans="1:45" ht="13.5" thickBot="1" x14ac:dyDescent="0.25">
      <c r="A49" s="332"/>
      <c r="B49" s="676" t="s">
        <v>947</v>
      </c>
      <c r="C49" s="677"/>
      <c r="D49" s="677"/>
      <c r="E49" s="677"/>
      <c r="F49" s="677"/>
      <c r="G49" s="677"/>
      <c r="H49" s="677"/>
      <c r="I49" s="677"/>
      <c r="J49" s="677"/>
      <c r="K49" s="677"/>
      <c r="L49" s="677"/>
      <c r="M49" s="677"/>
      <c r="N49" s="677"/>
      <c r="O49" s="677"/>
      <c r="P49" s="677"/>
      <c r="Q49" s="677"/>
      <c r="R49" s="677"/>
      <c r="S49" s="677"/>
      <c r="T49" s="677"/>
      <c r="U49" s="677"/>
      <c r="V49" s="678"/>
      <c r="W49" s="333"/>
      <c r="X49" s="617"/>
      <c r="Y49" s="570" t="e">
        <f>VLOOKUP(E49,[1]Analysis!$E$1:$W$65536,19,FALSE)</f>
        <v>#N/A</v>
      </c>
      <c r="Z49" s="553" t="e">
        <f>Y49-T49</f>
        <v>#N/A</v>
      </c>
      <c r="AF49" s="560">
        <f t="shared" si="1"/>
        <v>0</v>
      </c>
      <c r="AG49" s="560">
        <f t="shared" si="2"/>
        <v>0</v>
      </c>
      <c r="AH49" s="37">
        <f t="shared" si="3"/>
        <v>0</v>
      </c>
      <c r="AI49" s="560">
        <f t="shared" si="4"/>
        <v>0</v>
      </c>
      <c r="AJ49" s="560">
        <f t="shared" si="5"/>
        <v>0</v>
      </c>
      <c r="AK49" s="560">
        <f t="shared" si="6"/>
        <v>0</v>
      </c>
      <c r="AL49" s="560">
        <f t="shared" si="7"/>
        <v>0</v>
      </c>
    </row>
    <row r="50" spans="1:45" s="39" customFormat="1" ht="39.75" customHeight="1" x14ac:dyDescent="0.2">
      <c r="A50" s="27" t="s">
        <v>121</v>
      </c>
      <c r="B50" s="581" t="s">
        <v>740</v>
      </c>
      <c r="C50" s="582"/>
      <c r="D50" s="28" t="s">
        <v>778</v>
      </c>
      <c r="E50" s="869"/>
      <c r="F50" s="451"/>
      <c r="G50" s="70" t="s">
        <v>5</v>
      </c>
      <c r="H50" s="728" t="s">
        <v>763</v>
      </c>
      <c r="I50" s="713"/>
      <c r="J50" s="713"/>
      <c r="K50" s="713"/>
      <c r="L50" s="713"/>
      <c r="M50" s="714"/>
      <c r="N50" s="81"/>
      <c r="O50" s="243" t="s">
        <v>15</v>
      </c>
      <c r="P50" s="613" t="s">
        <v>762</v>
      </c>
      <c r="Q50" s="614"/>
      <c r="R50" s="614"/>
      <c r="S50" s="615"/>
      <c r="T50" s="891"/>
      <c r="U50" s="34"/>
      <c r="V50" s="35" t="str">
        <f t="shared" ref="V50:V58" si="8">IF(U50*T50=0,"",U50*T50)</f>
        <v/>
      </c>
      <c r="W50" s="284"/>
      <c r="X50" s="617"/>
      <c r="Y50" s="570" t="e">
        <f>VLOOKUP(E50,[1]Analysis!$E$1:$W$65536,19,FALSE)</f>
        <v>#N/A</v>
      </c>
      <c r="Z50" s="553" t="e">
        <f>Y50-T50</f>
        <v>#N/A</v>
      </c>
      <c r="AB50" s="37"/>
      <c r="AC50" s="37"/>
      <c r="AD50" s="37"/>
      <c r="AE50" s="37"/>
      <c r="AF50" s="560">
        <f t="shared" si="1"/>
        <v>0</v>
      </c>
      <c r="AG50" s="560">
        <f t="shared" si="2"/>
        <v>0</v>
      </c>
      <c r="AH50" s="37">
        <f t="shared" si="3"/>
        <v>0</v>
      </c>
      <c r="AI50" s="560">
        <f t="shared" si="4"/>
        <v>0</v>
      </c>
      <c r="AJ50" s="560">
        <f t="shared" si="5"/>
        <v>0</v>
      </c>
      <c r="AK50" s="560">
        <f t="shared" si="6"/>
        <v>0</v>
      </c>
      <c r="AL50" s="560">
        <f t="shared" si="7"/>
        <v>0</v>
      </c>
      <c r="AM50" s="38"/>
      <c r="AN50" s="38"/>
      <c r="AO50" s="38"/>
      <c r="AP50" s="38"/>
      <c r="AQ50" s="38"/>
      <c r="AR50" s="38"/>
      <c r="AS50" s="38"/>
    </row>
    <row r="51" spans="1:45" s="56" customFormat="1" ht="12.75" customHeight="1" x14ac:dyDescent="0.2">
      <c r="A51" s="40" t="s">
        <v>121</v>
      </c>
      <c r="B51" s="72" t="s">
        <v>740</v>
      </c>
      <c r="C51" s="235"/>
      <c r="D51" s="40" t="s">
        <v>778</v>
      </c>
      <c r="E51" s="475" t="s">
        <v>648</v>
      </c>
      <c r="F51" s="258"/>
      <c r="G51" s="93" t="s">
        <v>172</v>
      </c>
      <c r="H51" s="195" t="s">
        <v>763</v>
      </c>
      <c r="I51" s="209"/>
      <c r="J51" s="209"/>
      <c r="K51" s="209"/>
      <c r="L51" s="209"/>
      <c r="M51" s="200"/>
      <c r="N51" s="96">
        <v>200</v>
      </c>
      <c r="O51" s="97">
        <v>1</v>
      </c>
      <c r="P51" s="598" t="s">
        <v>744</v>
      </c>
      <c r="Q51" s="599"/>
      <c r="R51" s="599"/>
      <c r="S51" s="600"/>
      <c r="T51" s="892"/>
      <c r="U51" s="47"/>
      <c r="V51" s="48" t="str">
        <f t="shared" si="8"/>
        <v/>
      </c>
      <c r="W51" s="285"/>
      <c r="X51" s="617"/>
      <c r="Y51" s="570">
        <f>VLOOKUP(E51,[2]analysis!$B$1:$AB$65536,27,FALSE)</f>
        <v>12.5</v>
      </c>
      <c r="Z51" s="553">
        <f t="shared" ref="Z51:Z59" si="9">Y51-AI51</f>
        <v>12.5</v>
      </c>
      <c r="AB51" s="54"/>
      <c r="AC51" s="54"/>
      <c r="AD51" s="54"/>
      <c r="AE51" s="54"/>
      <c r="AF51" s="560">
        <f>T51/1.1</f>
        <v>0</v>
      </c>
      <c r="AG51" s="560">
        <f t="shared" si="2"/>
        <v>0</v>
      </c>
      <c r="AH51" s="37">
        <f t="shared" si="3"/>
        <v>0</v>
      </c>
      <c r="AI51" s="560">
        <f t="shared" si="4"/>
        <v>0</v>
      </c>
      <c r="AJ51" s="560">
        <f t="shared" si="5"/>
        <v>0</v>
      </c>
      <c r="AK51" s="560">
        <f t="shared" si="6"/>
        <v>0</v>
      </c>
      <c r="AL51" s="560">
        <f t="shared" si="7"/>
        <v>0</v>
      </c>
      <c r="AM51" s="55"/>
      <c r="AN51" s="55"/>
      <c r="AO51" s="55"/>
      <c r="AP51" s="55"/>
      <c r="AQ51" s="55"/>
      <c r="AR51" s="55"/>
      <c r="AS51" s="55"/>
    </row>
    <row r="52" spans="1:45" s="56" customFormat="1" ht="12.75" customHeight="1" x14ac:dyDescent="0.2">
      <c r="A52" s="40" t="s">
        <v>121</v>
      </c>
      <c r="B52" s="72" t="s">
        <v>740</v>
      </c>
      <c r="C52" s="235"/>
      <c r="D52" s="40" t="s">
        <v>778</v>
      </c>
      <c r="E52" s="475" t="s">
        <v>649</v>
      </c>
      <c r="F52" s="258"/>
      <c r="G52" s="93" t="s">
        <v>172</v>
      </c>
      <c r="H52" s="195" t="s">
        <v>763</v>
      </c>
      <c r="I52" s="209"/>
      <c r="J52" s="209"/>
      <c r="K52" s="209"/>
      <c r="L52" s="209"/>
      <c r="M52" s="200"/>
      <c r="N52" s="96">
        <v>300</v>
      </c>
      <c r="O52" s="97">
        <v>2</v>
      </c>
      <c r="P52" s="598" t="s">
        <v>745</v>
      </c>
      <c r="Q52" s="599"/>
      <c r="R52" s="599"/>
      <c r="S52" s="600"/>
      <c r="T52" s="892"/>
      <c r="U52" s="47"/>
      <c r="V52" s="48" t="str">
        <f t="shared" si="8"/>
        <v/>
      </c>
      <c r="W52" s="285"/>
      <c r="X52" s="617"/>
      <c r="Y52" s="570">
        <f>VLOOKUP(E52,[2]analysis!$B$1:$AB$65536,27,FALSE)</f>
        <v>17.5</v>
      </c>
      <c r="Z52" s="553">
        <f t="shared" si="9"/>
        <v>17.5</v>
      </c>
      <c r="AB52" s="54"/>
      <c r="AC52" s="54"/>
      <c r="AD52" s="54"/>
      <c r="AE52" s="54"/>
      <c r="AF52" s="560">
        <f t="shared" si="1"/>
        <v>0</v>
      </c>
      <c r="AG52" s="560">
        <f t="shared" si="2"/>
        <v>0</v>
      </c>
      <c r="AH52" s="37">
        <f t="shared" si="3"/>
        <v>0</v>
      </c>
      <c r="AI52" s="560">
        <f t="shared" si="4"/>
        <v>0</v>
      </c>
      <c r="AJ52" s="560">
        <f t="shared" si="5"/>
        <v>0</v>
      </c>
      <c r="AK52" s="560">
        <f t="shared" si="6"/>
        <v>0</v>
      </c>
      <c r="AL52" s="560">
        <f t="shared" si="7"/>
        <v>0</v>
      </c>
      <c r="AM52" s="55"/>
      <c r="AN52" s="55"/>
      <c r="AO52" s="55"/>
      <c r="AP52" s="55"/>
      <c r="AQ52" s="55"/>
      <c r="AR52" s="55"/>
      <c r="AS52" s="55"/>
    </row>
    <row r="53" spans="1:45" s="56" customFormat="1" ht="12.75" customHeight="1" x14ac:dyDescent="0.2">
      <c r="A53" s="40" t="s">
        <v>121</v>
      </c>
      <c r="B53" s="72" t="s">
        <v>740</v>
      </c>
      <c r="C53" s="235"/>
      <c r="D53" s="40" t="s">
        <v>778</v>
      </c>
      <c r="E53" s="475" t="s">
        <v>650</v>
      </c>
      <c r="F53" s="258"/>
      <c r="G53" s="93" t="s">
        <v>172</v>
      </c>
      <c r="H53" s="195" t="s">
        <v>763</v>
      </c>
      <c r="I53" s="209"/>
      <c r="J53" s="209"/>
      <c r="K53" s="209"/>
      <c r="L53" s="209"/>
      <c r="M53" s="200"/>
      <c r="N53" s="96">
        <v>300</v>
      </c>
      <c r="O53" s="97">
        <v>3</v>
      </c>
      <c r="P53" s="598" t="s">
        <v>746</v>
      </c>
      <c r="Q53" s="599"/>
      <c r="R53" s="599"/>
      <c r="S53" s="600"/>
      <c r="T53" s="892"/>
      <c r="U53" s="47"/>
      <c r="V53" s="48" t="str">
        <f t="shared" si="8"/>
        <v/>
      </c>
      <c r="W53" s="285"/>
      <c r="X53" s="617"/>
      <c r="Y53" s="570">
        <f>VLOOKUP(E53,[2]analysis!$B$1:$AB$65536,27,FALSE)</f>
        <v>17.5</v>
      </c>
      <c r="Z53" s="553">
        <f t="shared" si="9"/>
        <v>17.5</v>
      </c>
      <c r="AB53" s="54"/>
      <c r="AC53" s="54"/>
      <c r="AD53" s="54"/>
      <c r="AE53" s="54"/>
      <c r="AF53" s="560">
        <f t="shared" si="1"/>
        <v>0</v>
      </c>
      <c r="AG53" s="560">
        <f t="shared" si="2"/>
        <v>0</v>
      </c>
      <c r="AH53" s="37">
        <f t="shared" si="3"/>
        <v>0</v>
      </c>
      <c r="AI53" s="560">
        <f t="shared" si="4"/>
        <v>0</v>
      </c>
      <c r="AJ53" s="560">
        <f t="shared" si="5"/>
        <v>0</v>
      </c>
      <c r="AK53" s="560">
        <f t="shared" si="6"/>
        <v>0</v>
      </c>
      <c r="AL53" s="560">
        <f t="shared" si="7"/>
        <v>0</v>
      </c>
      <c r="AM53" s="55"/>
      <c r="AN53" s="55"/>
      <c r="AO53" s="55"/>
      <c r="AP53" s="55"/>
      <c r="AQ53" s="55"/>
      <c r="AR53" s="55"/>
      <c r="AS53" s="55"/>
    </row>
    <row r="54" spans="1:45" s="56" customFormat="1" ht="12.75" customHeight="1" x14ac:dyDescent="0.2">
      <c r="A54" s="40" t="s">
        <v>121</v>
      </c>
      <c r="B54" s="72" t="s">
        <v>740</v>
      </c>
      <c r="C54" s="235"/>
      <c r="D54" s="40" t="s">
        <v>778</v>
      </c>
      <c r="E54" s="475" t="s">
        <v>651</v>
      </c>
      <c r="F54" s="258"/>
      <c r="G54" s="93" t="s">
        <v>172</v>
      </c>
      <c r="H54" s="195" t="s">
        <v>763</v>
      </c>
      <c r="I54" s="209"/>
      <c r="J54" s="209"/>
      <c r="K54" s="209"/>
      <c r="L54" s="209"/>
      <c r="M54" s="200"/>
      <c r="N54" s="96">
        <v>300</v>
      </c>
      <c r="O54" s="97">
        <v>4</v>
      </c>
      <c r="P54" s="598" t="s">
        <v>747</v>
      </c>
      <c r="Q54" s="599"/>
      <c r="R54" s="599"/>
      <c r="S54" s="600"/>
      <c r="T54" s="892"/>
      <c r="U54" s="47"/>
      <c r="V54" s="48" t="str">
        <f t="shared" si="8"/>
        <v/>
      </c>
      <c r="W54" s="285"/>
      <c r="X54" s="617"/>
      <c r="Y54" s="570">
        <f>VLOOKUP(E54,[2]analysis!$B$1:$AB$65536,27,FALSE)</f>
        <v>20.49</v>
      </c>
      <c r="Z54" s="553">
        <f t="shared" si="9"/>
        <v>20.49</v>
      </c>
      <c r="AB54" s="54"/>
      <c r="AC54" s="54"/>
      <c r="AD54" s="54"/>
      <c r="AE54" s="54"/>
      <c r="AF54" s="560">
        <f t="shared" si="1"/>
        <v>0</v>
      </c>
      <c r="AG54" s="560">
        <f t="shared" si="2"/>
        <v>0</v>
      </c>
      <c r="AH54" s="37">
        <f t="shared" si="3"/>
        <v>0</v>
      </c>
      <c r="AI54" s="560">
        <f t="shared" si="4"/>
        <v>0</v>
      </c>
      <c r="AJ54" s="560">
        <f t="shared" si="5"/>
        <v>0</v>
      </c>
      <c r="AK54" s="560">
        <f t="shared" si="6"/>
        <v>0</v>
      </c>
      <c r="AL54" s="560">
        <f t="shared" si="7"/>
        <v>0</v>
      </c>
      <c r="AM54" s="55"/>
      <c r="AN54" s="55"/>
      <c r="AO54" s="55"/>
      <c r="AP54" s="55"/>
      <c r="AQ54" s="55"/>
      <c r="AR54" s="55"/>
      <c r="AS54" s="55"/>
    </row>
    <row r="55" spans="1:45" s="56" customFormat="1" ht="12.75" customHeight="1" x14ac:dyDescent="0.2">
      <c r="A55" s="40" t="s">
        <v>121</v>
      </c>
      <c r="B55" s="72" t="s">
        <v>740</v>
      </c>
      <c r="C55" s="235"/>
      <c r="D55" s="40" t="s">
        <v>778</v>
      </c>
      <c r="E55" s="475" t="s">
        <v>652</v>
      </c>
      <c r="F55" s="258"/>
      <c r="G55" s="93" t="s">
        <v>172</v>
      </c>
      <c r="H55" s="195" t="s">
        <v>763</v>
      </c>
      <c r="I55" s="209"/>
      <c r="J55" s="209"/>
      <c r="K55" s="209"/>
      <c r="L55" s="209"/>
      <c r="M55" s="200"/>
      <c r="N55" s="96">
        <v>200</v>
      </c>
      <c r="O55" s="97">
        <v>5</v>
      </c>
      <c r="P55" s="598" t="s">
        <v>748</v>
      </c>
      <c r="Q55" s="599"/>
      <c r="R55" s="599"/>
      <c r="S55" s="600"/>
      <c r="T55" s="892"/>
      <c r="U55" s="47"/>
      <c r="V55" s="48" t="str">
        <f t="shared" si="8"/>
        <v/>
      </c>
      <c r="W55" s="285"/>
      <c r="X55" s="617"/>
      <c r="Y55" s="570">
        <f>VLOOKUP(E55,[2]analysis!$B$1:$AB$65536,27,FALSE)</f>
        <v>24.95</v>
      </c>
      <c r="Z55" s="553">
        <f t="shared" si="9"/>
        <v>24.95</v>
      </c>
      <c r="AB55" s="54"/>
      <c r="AC55" s="54"/>
      <c r="AD55" s="54"/>
      <c r="AE55" s="54"/>
      <c r="AF55" s="560">
        <f t="shared" si="1"/>
        <v>0</v>
      </c>
      <c r="AG55" s="560">
        <f t="shared" si="2"/>
        <v>0</v>
      </c>
      <c r="AH55" s="37">
        <f t="shared" si="3"/>
        <v>0</v>
      </c>
      <c r="AI55" s="560">
        <f t="shared" si="4"/>
        <v>0</v>
      </c>
      <c r="AJ55" s="560">
        <f t="shared" si="5"/>
        <v>0</v>
      </c>
      <c r="AK55" s="560">
        <f t="shared" si="6"/>
        <v>0</v>
      </c>
      <c r="AL55" s="560">
        <f t="shared" si="7"/>
        <v>0</v>
      </c>
      <c r="AM55" s="55"/>
      <c r="AN55" s="55"/>
      <c r="AO55" s="55"/>
      <c r="AP55" s="55"/>
      <c r="AQ55" s="55"/>
      <c r="AR55" s="55"/>
      <c r="AS55" s="55"/>
    </row>
    <row r="56" spans="1:45" s="56" customFormat="1" ht="12.75" customHeight="1" x14ac:dyDescent="0.2">
      <c r="A56" s="40" t="s">
        <v>121</v>
      </c>
      <c r="B56" s="72" t="s">
        <v>740</v>
      </c>
      <c r="C56" s="235"/>
      <c r="D56" s="40" t="s">
        <v>778</v>
      </c>
      <c r="E56" s="475" t="s">
        <v>653</v>
      </c>
      <c r="F56" s="258"/>
      <c r="G56" s="93" t="s">
        <v>172</v>
      </c>
      <c r="H56" s="195" t="s">
        <v>763</v>
      </c>
      <c r="I56" s="209"/>
      <c r="J56" s="209"/>
      <c r="K56" s="209"/>
      <c r="L56" s="209"/>
      <c r="M56" s="200"/>
      <c r="N56" s="96">
        <v>200</v>
      </c>
      <c r="O56" s="97">
        <v>6</v>
      </c>
      <c r="P56" s="598" t="s">
        <v>749</v>
      </c>
      <c r="Q56" s="599"/>
      <c r="R56" s="599"/>
      <c r="S56" s="600"/>
      <c r="T56" s="892"/>
      <c r="U56" s="47"/>
      <c r="V56" s="48" t="str">
        <f t="shared" si="8"/>
        <v/>
      </c>
      <c r="W56" s="285"/>
      <c r="X56" s="617"/>
      <c r="Y56" s="570">
        <f>VLOOKUP(E56,[2]analysis!$B$1:$AB$65536,27,FALSE)</f>
        <v>58.75</v>
      </c>
      <c r="Z56" s="553">
        <f t="shared" si="9"/>
        <v>58.75</v>
      </c>
      <c r="AB56" s="54"/>
      <c r="AC56" s="54"/>
      <c r="AD56" s="54"/>
      <c r="AE56" s="54"/>
      <c r="AF56" s="560">
        <f t="shared" si="1"/>
        <v>0</v>
      </c>
      <c r="AG56" s="560">
        <f t="shared" si="2"/>
        <v>0</v>
      </c>
      <c r="AH56" s="37">
        <f t="shared" si="3"/>
        <v>0</v>
      </c>
      <c r="AI56" s="560">
        <f t="shared" si="4"/>
        <v>0</v>
      </c>
      <c r="AJ56" s="560">
        <f t="shared" si="5"/>
        <v>0</v>
      </c>
      <c r="AK56" s="560">
        <f t="shared" si="6"/>
        <v>0</v>
      </c>
      <c r="AL56" s="560">
        <f t="shared" si="7"/>
        <v>0</v>
      </c>
      <c r="AM56" s="55"/>
      <c r="AN56" s="55"/>
      <c r="AO56" s="55"/>
      <c r="AP56" s="55"/>
      <c r="AQ56" s="55"/>
      <c r="AR56" s="55"/>
      <c r="AS56" s="55"/>
    </row>
    <row r="57" spans="1:45" s="56" customFormat="1" ht="12.75" customHeight="1" x14ac:dyDescent="0.2">
      <c r="A57" s="40" t="s">
        <v>121</v>
      </c>
      <c r="B57" s="72" t="s">
        <v>740</v>
      </c>
      <c r="C57" s="235"/>
      <c r="D57" s="40" t="s">
        <v>778</v>
      </c>
      <c r="E57" s="475" t="s">
        <v>654</v>
      </c>
      <c r="F57" s="258"/>
      <c r="G57" s="93" t="s">
        <v>172</v>
      </c>
      <c r="H57" s="191" t="s">
        <v>763</v>
      </c>
      <c r="I57" s="202"/>
      <c r="J57" s="202"/>
      <c r="K57" s="202"/>
      <c r="L57" s="202"/>
      <c r="M57" s="188"/>
      <c r="N57" s="96">
        <v>200</v>
      </c>
      <c r="O57" s="97">
        <v>7</v>
      </c>
      <c r="P57" s="598" t="s">
        <v>750</v>
      </c>
      <c r="Q57" s="599"/>
      <c r="R57" s="599"/>
      <c r="S57" s="600"/>
      <c r="T57" s="892"/>
      <c r="U57" s="47"/>
      <c r="V57" s="48" t="str">
        <f t="shared" si="8"/>
        <v/>
      </c>
      <c r="W57" s="285"/>
      <c r="X57" s="617"/>
      <c r="Y57" s="570">
        <f>VLOOKUP(E57,[2]analysis!$B$1:$AB$65536,27,FALSE)</f>
        <v>71.900000000000006</v>
      </c>
      <c r="Z57" s="553">
        <f t="shared" si="9"/>
        <v>71.900000000000006</v>
      </c>
      <c r="AB57" s="54"/>
      <c r="AC57" s="54"/>
      <c r="AD57" s="54"/>
      <c r="AE57" s="54"/>
      <c r="AF57" s="560">
        <f t="shared" si="1"/>
        <v>0</v>
      </c>
      <c r="AG57" s="560">
        <f t="shared" si="2"/>
        <v>0</v>
      </c>
      <c r="AH57" s="37">
        <f t="shared" si="3"/>
        <v>0</v>
      </c>
      <c r="AI57" s="560">
        <f t="shared" si="4"/>
        <v>0</v>
      </c>
      <c r="AJ57" s="560">
        <f t="shared" si="5"/>
        <v>0</v>
      </c>
      <c r="AK57" s="560">
        <f t="shared" si="6"/>
        <v>0</v>
      </c>
      <c r="AL57" s="560">
        <f t="shared" si="7"/>
        <v>0</v>
      </c>
      <c r="AM57" s="55"/>
      <c r="AN57" s="55"/>
      <c r="AO57" s="55"/>
      <c r="AP57" s="55"/>
      <c r="AQ57" s="55"/>
      <c r="AR57" s="55"/>
      <c r="AS57" s="55"/>
    </row>
    <row r="58" spans="1:45" s="56" customFormat="1" ht="13.5" customHeight="1" thickBot="1" x14ac:dyDescent="0.25">
      <c r="A58" s="50" t="s">
        <v>121</v>
      </c>
      <c r="B58" s="78" t="s">
        <v>740</v>
      </c>
      <c r="C58" s="234"/>
      <c r="D58" s="50" t="s">
        <v>778</v>
      </c>
      <c r="E58" s="476" t="s">
        <v>655</v>
      </c>
      <c r="F58" s="452"/>
      <c r="G58" s="94" t="s">
        <v>172</v>
      </c>
      <c r="H58" s="214" t="s">
        <v>763</v>
      </c>
      <c r="I58" s="215"/>
      <c r="J58" s="215"/>
      <c r="K58" s="215"/>
      <c r="L58" s="215"/>
      <c r="M58" s="216"/>
      <c r="N58" s="65">
        <v>100</v>
      </c>
      <c r="O58" s="98">
        <v>8</v>
      </c>
      <c r="P58" s="608" t="s">
        <v>751</v>
      </c>
      <c r="Q58" s="609"/>
      <c r="R58" s="609"/>
      <c r="S58" s="610"/>
      <c r="T58" s="892"/>
      <c r="U58" s="53"/>
      <c r="V58" s="61" t="str">
        <f t="shared" si="8"/>
        <v/>
      </c>
      <c r="W58" s="286"/>
      <c r="X58" s="617"/>
      <c r="Y58" s="570">
        <f>VLOOKUP(E58,[2]analysis!$B$1:$AB$65536,27,FALSE)</f>
        <v>125.9</v>
      </c>
      <c r="Z58" s="553">
        <f t="shared" si="9"/>
        <v>125.9</v>
      </c>
      <c r="AB58" s="54"/>
      <c r="AC58" s="54"/>
      <c r="AD58" s="54"/>
      <c r="AE58" s="54"/>
      <c r="AF58" s="560">
        <f t="shared" si="1"/>
        <v>0</v>
      </c>
      <c r="AG58" s="560">
        <f t="shared" si="2"/>
        <v>0</v>
      </c>
      <c r="AH58" s="37">
        <f t="shared" si="3"/>
        <v>0</v>
      </c>
      <c r="AI58" s="560">
        <f t="shared" si="4"/>
        <v>0</v>
      </c>
      <c r="AJ58" s="560">
        <f t="shared" si="5"/>
        <v>0</v>
      </c>
      <c r="AK58" s="560">
        <f t="shared" si="6"/>
        <v>0</v>
      </c>
      <c r="AL58" s="560">
        <f t="shared" si="7"/>
        <v>0</v>
      </c>
      <c r="AM58" s="55"/>
      <c r="AN58" s="55"/>
      <c r="AO58" s="55"/>
      <c r="AP58" s="55"/>
      <c r="AQ58" s="55"/>
      <c r="AR58" s="55"/>
      <c r="AS58" s="55"/>
    </row>
    <row r="59" spans="1:45" s="56" customFormat="1" ht="13.5" customHeight="1" x14ac:dyDescent="0.2">
      <c r="A59" s="26"/>
      <c r="B59" s="324" t="s">
        <v>729</v>
      </c>
      <c r="C59" s="325"/>
      <c r="D59" s="108" t="s">
        <v>778</v>
      </c>
      <c r="E59" s="871" t="s">
        <v>404</v>
      </c>
      <c r="F59" s="453"/>
      <c r="G59" s="327" t="s">
        <v>5</v>
      </c>
      <c r="H59" s="317" t="s">
        <v>783</v>
      </c>
      <c r="I59" s="318"/>
      <c r="J59" s="313"/>
      <c r="K59" s="313"/>
      <c r="L59" s="313"/>
      <c r="M59" s="314"/>
      <c r="N59" s="328">
        <v>1000</v>
      </c>
      <c r="O59" s="329"/>
      <c r="P59" s="111"/>
      <c r="Q59" s="111"/>
      <c r="R59" s="111"/>
      <c r="S59" s="113"/>
      <c r="T59" s="893"/>
      <c r="U59" s="306"/>
      <c r="V59" s="330" t="str">
        <f>IF(U59*T59=0,"",U59*T59)</f>
        <v/>
      </c>
      <c r="W59" s="331"/>
      <c r="X59" s="617"/>
      <c r="Y59" s="570">
        <f>VLOOKUP(E59,[2]analysis!$B$1:$AB$65536,27,FALSE)</f>
        <v>17.5</v>
      </c>
      <c r="Z59" s="553">
        <f t="shared" si="9"/>
        <v>17.5</v>
      </c>
      <c r="AB59" s="54"/>
      <c r="AC59" s="54"/>
      <c r="AD59" s="54"/>
      <c r="AE59" s="54"/>
      <c r="AF59" s="560">
        <f t="shared" si="1"/>
        <v>0</v>
      </c>
      <c r="AG59" s="560">
        <f t="shared" si="2"/>
        <v>0</v>
      </c>
      <c r="AH59" s="37">
        <f t="shared" si="3"/>
        <v>0</v>
      </c>
      <c r="AI59" s="560">
        <f t="shared" si="4"/>
        <v>0</v>
      </c>
      <c r="AJ59" s="560">
        <f t="shared" si="5"/>
        <v>0</v>
      </c>
      <c r="AK59" s="560">
        <f t="shared" si="6"/>
        <v>0</v>
      </c>
      <c r="AL59" s="560">
        <f t="shared" si="7"/>
        <v>0</v>
      </c>
      <c r="AM59" s="55"/>
      <c r="AN59" s="55"/>
      <c r="AO59" s="55"/>
      <c r="AP59" s="55"/>
      <c r="AQ59" s="55"/>
      <c r="AR59" s="55"/>
      <c r="AS59" s="55"/>
    </row>
    <row r="60" spans="1:45" s="56" customFormat="1" ht="13.5" customHeight="1" thickBot="1" x14ac:dyDescent="0.25">
      <c r="A60" s="158" t="s">
        <v>1003</v>
      </c>
      <c r="B60" s="233" t="s">
        <v>729</v>
      </c>
      <c r="C60" s="326"/>
      <c r="D60" s="50" t="s">
        <v>778</v>
      </c>
      <c r="E60" s="872" t="s">
        <v>1004</v>
      </c>
      <c r="F60" s="452"/>
      <c r="G60" s="51" t="s">
        <v>5</v>
      </c>
      <c r="H60" s="211" t="s">
        <v>1005</v>
      </c>
      <c r="I60" s="212"/>
      <c r="J60" s="315"/>
      <c r="K60" s="315"/>
      <c r="L60" s="315"/>
      <c r="M60" s="316"/>
      <c r="N60" s="177">
        <v>160</v>
      </c>
      <c r="O60" s="66"/>
      <c r="P60" s="67"/>
      <c r="Q60" s="67"/>
      <c r="R60" s="67"/>
      <c r="S60" s="68"/>
      <c r="T60" s="894"/>
      <c r="U60" s="53"/>
      <c r="V60" s="61" t="str">
        <f>IF(U60*T60=0,"",U60*T60)</f>
        <v/>
      </c>
      <c r="W60" s="181"/>
      <c r="X60" s="617"/>
      <c r="Y60" s="570" t="e">
        <f>VLOOKUP(E60,[1]Analysis!$E$1:$W$65536,19,FALSE)</f>
        <v>#N/A</v>
      </c>
      <c r="Z60" s="553" t="e">
        <f t="shared" ref="Z60:Z115" si="10">Y60-T60</f>
        <v>#N/A</v>
      </c>
      <c r="AB60" s="54"/>
      <c r="AC60" s="54"/>
      <c r="AD60" s="54"/>
      <c r="AE60" s="54"/>
      <c r="AF60" s="560">
        <f t="shared" si="1"/>
        <v>0</v>
      </c>
      <c r="AG60" s="560">
        <f t="shared" si="2"/>
        <v>0</v>
      </c>
      <c r="AH60" s="37">
        <f t="shared" si="3"/>
        <v>0</v>
      </c>
      <c r="AI60" s="560">
        <f t="shared" si="4"/>
        <v>0</v>
      </c>
      <c r="AJ60" s="560">
        <f t="shared" si="5"/>
        <v>0</v>
      </c>
      <c r="AK60" s="560">
        <f t="shared" si="6"/>
        <v>0</v>
      </c>
      <c r="AL60" s="560">
        <f t="shared" si="7"/>
        <v>0</v>
      </c>
      <c r="AM60" s="55"/>
      <c r="AN60" s="55"/>
      <c r="AO60" s="55"/>
      <c r="AP60" s="55"/>
      <c r="AQ60" s="55"/>
      <c r="AR60" s="55"/>
      <c r="AS60" s="55"/>
    </row>
    <row r="61" spans="1:45" s="56" customFormat="1" ht="13.5" customHeight="1" thickBot="1" x14ac:dyDescent="0.25">
      <c r="A61" s="99"/>
      <c r="B61" s="231" t="s">
        <v>227</v>
      </c>
      <c r="C61" s="236"/>
      <c r="D61" s="99" t="s">
        <v>123</v>
      </c>
      <c r="E61" s="870" t="s">
        <v>226</v>
      </c>
      <c r="F61" s="454"/>
      <c r="G61" s="100" t="s">
        <v>5</v>
      </c>
      <c r="H61" s="223" t="s">
        <v>865</v>
      </c>
      <c r="I61" s="224"/>
      <c r="J61" s="205"/>
      <c r="K61" s="205"/>
      <c r="L61" s="205"/>
      <c r="M61" s="198"/>
      <c r="N61" s="106">
        <v>1000</v>
      </c>
      <c r="O61" s="101"/>
      <c r="P61" s="102"/>
      <c r="Q61" s="102"/>
      <c r="R61" s="102"/>
      <c r="S61" s="103"/>
      <c r="T61" s="895"/>
      <c r="U61" s="104"/>
      <c r="V61" s="105" t="str">
        <f>IF(U61*T61=0,"",U61*T61)</f>
        <v/>
      </c>
      <c r="W61" s="284"/>
      <c r="X61" s="617"/>
      <c r="Y61" s="570" t="e">
        <f>VLOOKUP(E61,[1]Analysis!$E$1:$W$65536,19,FALSE)</f>
        <v>#N/A</v>
      </c>
      <c r="Z61" s="553" t="e">
        <f t="shared" si="10"/>
        <v>#N/A</v>
      </c>
      <c r="AB61" s="54"/>
      <c r="AC61" s="54"/>
      <c r="AD61" s="54"/>
      <c r="AE61" s="54"/>
      <c r="AF61" s="560">
        <f t="shared" si="1"/>
        <v>0</v>
      </c>
      <c r="AG61" s="560">
        <f t="shared" si="2"/>
        <v>0</v>
      </c>
      <c r="AH61" s="37">
        <f t="shared" si="3"/>
        <v>0</v>
      </c>
      <c r="AI61" s="560">
        <f t="shared" si="4"/>
        <v>0</v>
      </c>
      <c r="AJ61" s="560">
        <f t="shared" si="5"/>
        <v>0</v>
      </c>
      <c r="AK61" s="560">
        <f t="shared" si="6"/>
        <v>0</v>
      </c>
      <c r="AL61" s="560">
        <f t="shared" si="7"/>
        <v>0</v>
      </c>
      <c r="AM61" s="55"/>
      <c r="AN61" s="55"/>
      <c r="AO61" s="55"/>
      <c r="AP61" s="55"/>
      <c r="AQ61" s="55"/>
      <c r="AR61" s="55"/>
      <c r="AS61" s="55"/>
    </row>
    <row r="62" spans="1:45" s="39" customFormat="1" ht="26.25" customHeight="1" x14ac:dyDescent="0.2">
      <c r="A62" s="69" t="s">
        <v>137</v>
      </c>
      <c r="B62" s="581" t="s">
        <v>684</v>
      </c>
      <c r="C62" s="582"/>
      <c r="D62" s="27" t="s">
        <v>696</v>
      </c>
      <c r="E62" s="474" t="s">
        <v>191</v>
      </c>
      <c r="F62" s="451"/>
      <c r="G62" s="29" t="s">
        <v>5</v>
      </c>
      <c r="H62" s="593" t="s">
        <v>190</v>
      </c>
      <c r="I62" s="594"/>
      <c r="J62" s="594"/>
      <c r="K62" s="594"/>
      <c r="L62" s="594"/>
      <c r="M62" s="595"/>
      <c r="N62" s="81"/>
      <c r="O62" s="613" t="s">
        <v>810</v>
      </c>
      <c r="P62" s="614"/>
      <c r="Q62" s="614"/>
      <c r="R62" s="614" t="s">
        <v>35</v>
      </c>
      <c r="S62" s="615"/>
      <c r="T62" s="896"/>
      <c r="U62" s="34"/>
      <c r="V62" s="35" t="str">
        <f t="shared" ref="V62:V72" si="11">IF(U62*T62=0,"",U62*T62)</f>
        <v/>
      </c>
      <c r="W62" s="71"/>
      <c r="X62" s="767">
        <v>3</v>
      </c>
      <c r="Y62" s="570" t="e">
        <f>VLOOKUP(E62,[1]Analysis!$E$1:$W$65536,19,FALSE)</f>
        <v>#N/A</v>
      </c>
      <c r="Z62" s="553" t="e">
        <f t="shared" si="10"/>
        <v>#N/A</v>
      </c>
      <c r="AB62" s="37"/>
      <c r="AC62" s="37"/>
      <c r="AD62" s="37"/>
      <c r="AE62" s="37"/>
      <c r="AF62" s="560">
        <f t="shared" si="1"/>
        <v>0</v>
      </c>
      <c r="AG62" s="560">
        <f t="shared" si="2"/>
        <v>0</v>
      </c>
      <c r="AH62" s="37">
        <f t="shared" si="3"/>
        <v>0</v>
      </c>
      <c r="AI62" s="560">
        <f t="shared" si="4"/>
        <v>0</v>
      </c>
      <c r="AJ62" s="560">
        <f t="shared" si="5"/>
        <v>0</v>
      </c>
      <c r="AK62" s="560">
        <f t="shared" si="6"/>
        <v>0</v>
      </c>
      <c r="AL62" s="560">
        <f t="shared" si="7"/>
        <v>0</v>
      </c>
      <c r="AM62" s="38"/>
      <c r="AN62" s="38"/>
      <c r="AO62" s="38"/>
      <c r="AP62" s="38"/>
      <c r="AQ62" s="38"/>
      <c r="AR62" s="38"/>
      <c r="AS62" s="38"/>
    </row>
    <row r="63" spans="1:45" s="39" customFormat="1" ht="12.75" customHeight="1" x14ac:dyDescent="0.2">
      <c r="A63" s="40" t="s">
        <v>137</v>
      </c>
      <c r="B63" s="196" t="s">
        <v>684</v>
      </c>
      <c r="C63" s="230"/>
      <c r="D63" s="40" t="s">
        <v>696</v>
      </c>
      <c r="E63" s="467">
        <v>4653</v>
      </c>
      <c r="F63" s="258">
        <v>4653</v>
      </c>
      <c r="G63" s="82" t="s">
        <v>913</v>
      </c>
      <c r="H63" s="195" t="s">
        <v>190</v>
      </c>
      <c r="I63" s="209"/>
      <c r="J63" s="209"/>
      <c r="K63" s="209"/>
      <c r="L63" s="209"/>
      <c r="M63" s="200"/>
      <c r="N63" s="73">
        <v>100</v>
      </c>
      <c r="O63" s="662">
        <f>F63</f>
        <v>4653</v>
      </c>
      <c r="P63" s="663"/>
      <c r="Q63" s="664"/>
      <c r="R63" s="665" t="s">
        <v>912</v>
      </c>
      <c r="S63" s="667"/>
      <c r="T63" s="897"/>
      <c r="U63" s="47"/>
      <c r="V63" s="90" t="str">
        <f t="shared" si="11"/>
        <v/>
      </c>
      <c r="W63" s="83"/>
      <c r="X63" s="768"/>
      <c r="Y63" s="570" t="e">
        <f>VLOOKUP(E63,[1]Analysis!$E$1:$W$65536,19,FALSE)</f>
        <v>#N/A</v>
      </c>
      <c r="Z63" s="553" t="e">
        <f t="shared" si="10"/>
        <v>#N/A</v>
      </c>
      <c r="AB63" s="37"/>
      <c r="AC63" s="37"/>
      <c r="AD63" s="37"/>
      <c r="AE63" s="37"/>
      <c r="AF63" s="560">
        <f t="shared" si="1"/>
        <v>0</v>
      </c>
      <c r="AG63" s="560">
        <f t="shared" si="2"/>
        <v>0</v>
      </c>
      <c r="AH63" s="37">
        <f t="shared" si="3"/>
        <v>0</v>
      </c>
      <c r="AI63" s="560">
        <f t="shared" si="4"/>
        <v>0</v>
      </c>
      <c r="AJ63" s="560">
        <f t="shared" si="5"/>
        <v>0</v>
      </c>
      <c r="AK63" s="560">
        <f t="shared" si="6"/>
        <v>0</v>
      </c>
      <c r="AL63" s="560">
        <f t="shared" si="7"/>
        <v>0</v>
      </c>
      <c r="AM63" s="38"/>
      <c r="AN63" s="38"/>
      <c r="AO63" s="38"/>
      <c r="AP63" s="38"/>
      <c r="AQ63" s="38"/>
      <c r="AR63" s="38"/>
      <c r="AS63" s="38"/>
    </row>
    <row r="64" spans="1:45" s="39" customFormat="1" ht="12.75" customHeight="1" x14ac:dyDescent="0.2">
      <c r="A64" s="40" t="s">
        <v>137</v>
      </c>
      <c r="B64" s="196" t="s">
        <v>684</v>
      </c>
      <c r="C64" s="230"/>
      <c r="D64" s="40" t="s">
        <v>696</v>
      </c>
      <c r="E64" s="467">
        <v>4654</v>
      </c>
      <c r="F64" s="258">
        <v>4654</v>
      </c>
      <c r="G64" s="82" t="s">
        <v>913</v>
      </c>
      <c r="H64" s="195" t="s">
        <v>190</v>
      </c>
      <c r="I64" s="209"/>
      <c r="J64" s="209"/>
      <c r="K64" s="209"/>
      <c r="L64" s="209"/>
      <c r="M64" s="200"/>
      <c r="N64" s="73">
        <v>100</v>
      </c>
      <c r="O64" s="662">
        <f>F64</f>
        <v>4654</v>
      </c>
      <c r="P64" s="663"/>
      <c r="Q64" s="664"/>
      <c r="R64" s="665" t="s">
        <v>100</v>
      </c>
      <c r="S64" s="667"/>
      <c r="T64" s="897"/>
      <c r="U64" s="47"/>
      <c r="V64" s="90" t="str">
        <f t="shared" si="11"/>
        <v/>
      </c>
      <c r="W64" s="83"/>
      <c r="X64" s="768"/>
      <c r="Y64" s="570" t="e">
        <f>VLOOKUP(E64,[1]Analysis!$E$1:$W$65536,19,FALSE)</f>
        <v>#N/A</v>
      </c>
      <c r="Z64" s="553" t="e">
        <f t="shared" si="10"/>
        <v>#N/A</v>
      </c>
      <c r="AB64" s="37"/>
      <c r="AC64" s="37"/>
      <c r="AD64" s="37"/>
      <c r="AE64" s="37"/>
      <c r="AF64" s="560">
        <f t="shared" si="1"/>
        <v>0</v>
      </c>
      <c r="AG64" s="560">
        <f t="shared" si="2"/>
        <v>0</v>
      </c>
      <c r="AH64" s="37">
        <f t="shared" si="3"/>
        <v>0</v>
      </c>
      <c r="AI64" s="560">
        <f t="shared" si="4"/>
        <v>0</v>
      </c>
      <c r="AJ64" s="560">
        <f t="shared" si="5"/>
        <v>0</v>
      </c>
      <c r="AK64" s="560">
        <f t="shared" si="6"/>
        <v>0</v>
      </c>
      <c r="AL64" s="560">
        <f t="shared" si="7"/>
        <v>0</v>
      </c>
      <c r="AM64" s="38"/>
      <c r="AN64" s="38"/>
      <c r="AO64" s="38"/>
      <c r="AP64" s="38"/>
      <c r="AQ64" s="38"/>
      <c r="AR64" s="38"/>
      <c r="AS64" s="38"/>
    </row>
    <row r="65" spans="1:45" s="39" customFormat="1" ht="12.75" customHeight="1" x14ac:dyDescent="0.2">
      <c r="A65" s="40" t="s">
        <v>137</v>
      </c>
      <c r="B65" s="196" t="s">
        <v>684</v>
      </c>
      <c r="C65" s="230"/>
      <c r="D65" s="40" t="s">
        <v>696</v>
      </c>
      <c r="E65" s="467">
        <v>4655</v>
      </c>
      <c r="F65" s="258">
        <v>4655</v>
      </c>
      <c r="G65" s="82" t="s">
        <v>913</v>
      </c>
      <c r="H65" s="195" t="s">
        <v>190</v>
      </c>
      <c r="I65" s="209"/>
      <c r="J65" s="209"/>
      <c r="K65" s="209"/>
      <c r="L65" s="209"/>
      <c r="M65" s="200"/>
      <c r="N65" s="73">
        <v>100</v>
      </c>
      <c r="O65" s="662">
        <f>F65</f>
        <v>4655</v>
      </c>
      <c r="P65" s="663"/>
      <c r="Q65" s="664"/>
      <c r="R65" s="665" t="s">
        <v>101</v>
      </c>
      <c r="S65" s="667"/>
      <c r="T65" s="897"/>
      <c r="U65" s="47"/>
      <c r="V65" s="90" t="str">
        <f t="shared" si="11"/>
        <v/>
      </c>
      <c r="W65" s="83"/>
      <c r="X65" s="768"/>
      <c r="Y65" s="570" t="e">
        <f>VLOOKUP(E65,[1]Analysis!$E$1:$W$65536,19,FALSE)</f>
        <v>#N/A</v>
      </c>
      <c r="Z65" s="553" t="e">
        <f t="shared" si="10"/>
        <v>#N/A</v>
      </c>
      <c r="AB65" s="37"/>
      <c r="AC65" s="37"/>
      <c r="AD65" s="37"/>
      <c r="AE65" s="37"/>
      <c r="AF65" s="560">
        <f t="shared" ref="AF65:AF96" si="12">T65/1.1</f>
        <v>0</v>
      </c>
      <c r="AG65" s="560">
        <f t="shared" si="2"/>
        <v>0</v>
      </c>
      <c r="AH65" s="37">
        <f t="shared" si="3"/>
        <v>0</v>
      </c>
      <c r="AI65" s="560">
        <f t="shared" si="4"/>
        <v>0</v>
      </c>
      <c r="AJ65" s="560">
        <f t="shared" si="5"/>
        <v>0</v>
      </c>
      <c r="AK65" s="560">
        <f t="shared" si="6"/>
        <v>0</v>
      </c>
      <c r="AL65" s="560">
        <f t="shared" si="7"/>
        <v>0</v>
      </c>
      <c r="AM65" s="38"/>
      <c r="AN65" s="38"/>
      <c r="AO65" s="38"/>
      <c r="AP65" s="38"/>
      <c r="AQ65" s="38"/>
      <c r="AR65" s="38"/>
      <c r="AS65" s="38"/>
    </row>
    <row r="66" spans="1:45" s="39" customFormat="1" ht="13.5" customHeight="1" thickBot="1" x14ac:dyDescent="0.25">
      <c r="A66" s="40" t="s">
        <v>137</v>
      </c>
      <c r="B66" s="196" t="s">
        <v>684</v>
      </c>
      <c r="C66" s="230"/>
      <c r="D66" s="40" t="s">
        <v>696</v>
      </c>
      <c r="E66" s="467">
        <v>4656</v>
      </c>
      <c r="F66" s="258">
        <v>4656</v>
      </c>
      <c r="G66" s="82" t="s">
        <v>913</v>
      </c>
      <c r="H66" s="217" t="s">
        <v>190</v>
      </c>
      <c r="I66" s="218"/>
      <c r="J66" s="218"/>
      <c r="K66" s="218"/>
      <c r="L66" s="218"/>
      <c r="M66" s="219"/>
      <c r="N66" s="73">
        <v>100</v>
      </c>
      <c r="O66" s="662">
        <f>F66</f>
        <v>4656</v>
      </c>
      <c r="P66" s="663"/>
      <c r="Q66" s="664"/>
      <c r="R66" s="665" t="s">
        <v>102</v>
      </c>
      <c r="S66" s="667"/>
      <c r="T66" s="897"/>
      <c r="U66" s="47"/>
      <c r="V66" s="90" t="str">
        <f t="shared" si="11"/>
        <v/>
      </c>
      <c r="W66" s="83"/>
      <c r="X66" s="768"/>
      <c r="Y66" s="570" t="e">
        <f>VLOOKUP(E66,[1]Analysis!$E$1:$W$65536,19,FALSE)</f>
        <v>#N/A</v>
      </c>
      <c r="Z66" s="553" t="e">
        <f t="shared" si="10"/>
        <v>#N/A</v>
      </c>
      <c r="AB66" s="37"/>
      <c r="AC66" s="37"/>
      <c r="AD66" s="37"/>
      <c r="AE66" s="37"/>
      <c r="AF66" s="560">
        <f t="shared" si="12"/>
        <v>0</v>
      </c>
      <c r="AG66" s="560">
        <f t="shared" si="2"/>
        <v>0</v>
      </c>
      <c r="AH66" s="37">
        <f t="shared" si="3"/>
        <v>0</v>
      </c>
      <c r="AI66" s="560">
        <f t="shared" si="4"/>
        <v>0</v>
      </c>
      <c r="AJ66" s="560">
        <f t="shared" si="5"/>
        <v>0</v>
      </c>
      <c r="AK66" s="560">
        <f t="shared" si="6"/>
        <v>0</v>
      </c>
      <c r="AL66" s="560">
        <f t="shared" si="7"/>
        <v>0</v>
      </c>
      <c r="AM66" s="38"/>
      <c r="AN66" s="38"/>
      <c r="AO66" s="38"/>
      <c r="AP66" s="38"/>
      <c r="AQ66" s="38"/>
      <c r="AR66" s="38"/>
      <c r="AS66" s="38"/>
    </row>
    <row r="67" spans="1:45" s="39" customFormat="1" ht="25.5" x14ac:dyDescent="0.2">
      <c r="A67" s="40" t="s">
        <v>137</v>
      </c>
      <c r="B67" s="586" t="s">
        <v>684</v>
      </c>
      <c r="C67" s="587"/>
      <c r="D67" s="41" t="s">
        <v>696</v>
      </c>
      <c r="E67" s="470" t="s">
        <v>225</v>
      </c>
      <c r="F67" s="455"/>
      <c r="G67" s="42" t="s">
        <v>5</v>
      </c>
      <c r="H67" s="588" t="s">
        <v>224</v>
      </c>
      <c r="I67" s="589"/>
      <c r="J67" s="589"/>
      <c r="K67" s="589"/>
      <c r="L67" s="589"/>
      <c r="M67" s="590"/>
      <c r="N67" s="73"/>
      <c r="O67" s="613" t="s">
        <v>810</v>
      </c>
      <c r="P67" s="614"/>
      <c r="Q67" s="614"/>
      <c r="R67" s="614" t="s">
        <v>35</v>
      </c>
      <c r="S67" s="615"/>
      <c r="T67" s="897"/>
      <c r="U67" s="47"/>
      <c r="V67" s="48" t="str">
        <f t="shared" si="11"/>
        <v/>
      </c>
      <c r="W67" s="83"/>
      <c r="X67" s="768"/>
      <c r="Y67" s="570" t="e">
        <f>VLOOKUP(E67,[1]Analysis!$E$1:$W$65536,19,FALSE)</f>
        <v>#N/A</v>
      </c>
      <c r="Z67" s="553" t="e">
        <f t="shared" si="10"/>
        <v>#N/A</v>
      </c>
      <c r="AB67" s="37"/>
      <c r="AC67" s="37"/>
      <c r="AD67" s="37"/>
      <c r="AE67" s="37"/>
      <c r="AF67" s="560">
        <f t="shared" si="12"/>
        <v>0</v>
      </c>
      <c r="AG67" s="560">
        <f t="shared" si="2"/>
        <v>0</v>
      </c>
      <c r="AH67" s="37">
        <f t="shared" si="3"/>
        <v>0</v>
      </c>
      <c r="AI67" s="560">
        <f t="shared" si="4"/>
        <v>0</v>
      </c>
      <c r="AJ67" s="560">
        <f t="shared" si="5"/>
        <v>0</v>
      </c>
      <c r="AK67" s="560">
        <f t="shared" si="6"/>
        <v>0</v>
      </c>
      <c r="AL67" s="560">
        <f t="shared" si="7"/>
        <v>0</v>
      </c>
      <c r="AM67" s="38"/>
      <c r="AN67" s="38"/>
      <c r="AO67" s="38"/>
      <c r="AP67" s="38"/>
      <c r="AQ67" s="38"/>
      <c r="AR67" s="38"/>
      <c r="AS67" s="38"/>
    </row>
    <row r="68" spans="1:45" s="39" customFormat="1" ht="12.75" customHeight="1" x14ac:dyDescent="0.2">
      <c r="A68" s="40" t="s">
        <v>137</v>
      </c>
      <c r="B68" s="196" t="s">
        <v>684</v>
      </c>
      <c r="C68" s="230"/>
      <c r="D68" s="40" t="s">
        <v>696</v>
      </c>
      <c r="E68" s="467">
        <v>4572</v>
      </c>
      <c r="F68" s="258">
        <v>4572</v>
      </c>
      <c r="G68" s="93"/>
      <c r="H68" s="195" t="s">
        <v>224</v>
      </c>
      <c r="I68" s="209"/>
      <c r="J68" s="209"/>
      <c r="K68" s="209"/>
      <c r="L68" s="209"/>
      <c r="M68" s="200"/>
      <c r="N68" s="73">
        <v>100</v>
      </c>
      <c r="O68" s="662">
        <f>F68</f>
        <v>4572</v>
      </c>
      <c r="P68" s="663"/>
      <c r="Q68" s="664"/>
      <c r="R68" s="665" t="s">
        <v>100</v>
      </c>
      <c r="S68" s="667"/>
      <c r="T68" s="897"/>
      <c r="U68" s="47"/>
      <c r="V68" s="90" t="str">
        <f t="shared" si="11"/>
        <v/>
      </c>
      <c r="W68" s="83"/>
      <c r="X68" s="768"/>
      <c r="Y68" s="570" t="e">
        <f>VLOOKUP(E68,[1]Analysis!$E$1:$W$65536,19,FALSE)</f>
        <v>#N/A</v>
      </c>
      <c r="Z68" s="553" t="e">
        <f t="shared" si="10"/>
        <v>#N/A</v>
      </c>
      <c r="AB68" s="37"/>
      <c r="AC68" s="37"/>
      <c r="AD68" s="37"/>
      <c r="AE68" s="37"/>
      <c r="AF68" s="560">
        <f t="shared" si="12"/>
        <v>0</v>
      </c>
      <c r="AG68" s="560">
        <f t="shared" si="2"/>
        <v>0</v>
      </c>
      <c r="AH68" s="37">
        <f t="shared" si="3"/>
        <v>0</v>
      </c>
      <c r="AI68" s="560">
        <f t="shared" si="4"/>
        <v>0</v>
      </c>
      <c r="AJ68" s="560">
        <f t="shared" si="5"/>
        <v>0</v>
      </c>
      <c r="AK68" s="560">
        <f t="shared" si="6"/>
        <v>0</v>
      </c>
      <c r="AL68" s="560">
        <f t="shared" si="7"/>
        <v>0</v>
      </c>
      <c r="AM68" s="38"/>
      <c r="AN68" s="38"/>
      <c r="AO68" s="38"/>
      <c r="AP68" s="38"/>
      <c r="AQ68" s="38"/>
      <c r="AR68" s="38"/>
      <c r="AS68" s="38"/>
    </row>
    <row r="69" spans="1:45" s="39" customFormat="1" ht="12.75" customHeight="1" x14ac:dyDescent="0.2">
      <c r="A69" s="40" t="s">
        <v>137</v>
      </c>
      <c r="B69" s="196" t="s">
        <v>684</v>
      </c>
      <c r="C69" s="230"/>
      <c r="D69" s="40" t="s">
        <v>696</v>
      </c>
      <c r="E69" s="467">
        <v>4574</v>
      </c>
      <c r="F69" s="258">
        <v>4574</v>
      </c>
      <c r="G69" s="93"/>
      <c r="H69" s="195" t="s">
        <v>224</v>
      </c>
      <c r="I69" s="209"/>
      <c r="J69" s="209"/>
      <c r="K69" s="209"/>
      <c r="L69" s="209"/>
      <c r="M69" s="200"/>
      <c r="N69" s="73">
        <v>100</v>
      </c>
      <c r="O69" s="662">
        <f>F69</f>
        <v>4574</v>
      </c>
      <c r="P69" s="663"/>
      <c r="Q69" s="664"/>
      <c r="R69" s="665" t="s">
        <v>101</v>
      </c>
      <c r="S69" s="667"/>
      <c r="T69" s="897"/>
      <c r="U69" s="47"/>
      <c r="V69" s="90" t="str">
        <f t="shared" si="11"/>
        <v/>
      </c>
      <c r="W69" s="83"/>
      <c r="X69" s="768"/>
      <c r="Y69" s="570" t="e">
        <f>VLOOKUP(E69,[1]Analysis!$E$1:$W$65536,19,FALSE)</f>
        <v>#N/A</v>
      </c>
      <c r="Z69" s="553" t="e">
        <f t="shared" si="10"/>
        <v>#N/A</v>
      </c>
      <c r="AB69" s="37"/>
      <c r="AC69" s="37"/>
      <c r="AD69" s="37"/>
      <c r="AE69" s="37"/>
      <c r="AF69" s="560">
        <f t="shared" si="12"/>
        <v>0</v>
      </c>
      <c r="AG69" s="560">
        <f t="shared" si="2"/>
        <v>0</v>
      </c>
      <c r="AH69" s="37">
        <f t="shared" si="3"/>
        <v>0</v>
      </c>
      <c r="AI69" s="560">
        <f t="shared" si="4"/>
        <v>0</v>
      </c>
      <c r="AJ69" s="560">
        <f t="shared" si="5"/>
        <v>0</v>
      </c>
      <c r="AK69" s="560">
        <f t="shared" si="6"/>
        <v>0</v>
      </c>
      <c r="AL69" s="560">
        <f t="shared" si="7"/>
        <v>0</v>
      </c>
      <c r="AM69" s="38"/>
      <c r="AN69" s="38"/>
      <c r="AO69" s="38"/>
      <c r="AP69" s="38"/>
      <c r="AQ69" s="38"/>
      <c r="AR69" s="38"/>
      <c r="AS69" s="38"/>
    </row>
    <row r="70" spans="1:45" s="39" customFormat="1" ht="13.5" customHeight="1" thickBot="1" x14ac:dyDescent="0.25">
      <c r="A70" s="40" t="s">
        <v>137</v>
      </c>
      <c r="B70" s="196" t="s">
        <v>684</v>
      </c>
      <c r="C70" s="230"/>
      <c r="D70" s="40" t="s">
        <v>696</v>
      </c>
      <c r="E70" s="468">
        <v>4576</v>
      </c>
      <c r="F70" s="452">
        <v>4576</v>
      </c>
      <c r="G70" s="94"/>
      <c r="H70" s="195" t="s">
        <v>224</v>
      </c>
      <c r="I70" s="209"/>
      <c r="J70" s="209"/>
      <c r="K70" s="209"/>
      <c r="L70" s="209"/>
      <c r="M70" s="200"/>
      <c r="N70" s="79">
        <v>100</v>
      </c>
      <c r="O70" s="662">
        <f>F70</f>
        <v>4576</v>
      </c>
      <c r="P70" s="663"/>
      <c r="Q70" s="664"/>
      <c r="R70" s="665" t="s">
        <v>102</v>
      </c>
      <c r="S70" s="667"/>
      <c r="T70" s="894"/>
      <c r="U70" s="272"/>
      <c r="V70" s="61" t="str">
        <f t="shared" si="11"/>
        <v/>
      </c>
      <c r="W70" s="84"/>
      <c r="X70" s="768"/>
      <c r="Y70" s="570" t="e">
        <f>VLOOKUP(E70,[1]Analysis!$E$1:$W$65536,19,FALSE)</f>
        <v>#N/A</v>
      </c>
      <c r="Z70" s="553" t="e">
        <f t="shared" si="10"/>
        <v>#N/A</v>
      </c>
      <c r="AB70" s="37"/>
      <c r="AC70" s="37"/>
      <c r="AD70" s="37"/>
      <c r="AE70" s="37"/>
      <c r="AF70" s="560">
        <f t="shared" si="12"/>
        <v>0</v>
      </c>
      <c r="AG70" s="560">
        <f t="shared" si="2"/>
        <v>0</v>
      </c>
      <c r="AH70" s="37">
        <f t="shared" si="3"/>
        <v>0</v>
      </c>
      <c r="AI70" s="560">
        <f t="shared" si="4"/>
        <v>0</v>
      </c>
      <c r="AJ70" s="560">
        <f t="shared" si="5"/>
        <v>0</v>
      </c>
      <c r="AK70" s="560">
        <f t="shared" si="6"/>
        <v>0</v>
      </c>
      <c r="AL70" s="560">
        <f t="shared" si="7"/>
        <v>0</v>
      </c>
      <c r="AM70" s="38"/>
      <c r="AN70" s="38"/>
      <c r="AO70" s="38"/>
      <c r="AP70" s="38"/>
      <c r="AQ70" s="38"/>
      <c r="AR70" s="38"/>
      <c r="AS70" s="38"/>
    </row>
    <row r="71" spans="1:45" s="56" customFormat="1" ht="26.25" customHeight="1" x14ac:dyDescent="0.2">
      <c r="A71" s="69" t="s">
        <v>122</v>
      </c>
      <c r="B71" s="72" t="s">
        <v>684</v>
      </c>
      <c r="C71" s="235"/>
      <c r="D71" s="40" t="s">
        <v>696</v>
      </c>
      <c r="E71" s="471" t="s">
        <v>669</v>
      </c>
      <c r="F71" s="456"/>
      <c r="G71" s="95" t="s">
        <v>5</v>
      </c>
      <c r="H71" s="588" t="s">
        <v>668</v>
      </c>
      <c r="I71" s="589"/>
      <c r="J71" s="589"/>
      <c r="K71" s="589"/>
      <c r="L71" s="589"/>
      <c r="M71" s="590"/>
      <c r="N71" s="240"/>
      <c r="O71" s="737" t="s">
        <v>35</v>
      </c>
      <c r="P71" s="738"/>
      <c r="Q71" s="738"/>
      <c r="R71" s="738"/>
      <c r="S71" s="739"/>
      <c r="T71" s="898"/>
      <c r="U71" s="47"/>
      <c r="V71" s="90" t="str">
        <f t="shared" si="11"/>
        <v/>
      </c>
      <c r="W71" s="115"/>
      <c r="X71" s="768"/>
      <c r="Y71" s="570" t="e">
        <f>VLOOKUP(E71,[1]Analysis!$E$1:$W$65536,19,FALSE)</f>
        <v>#N/A</v>
      </c>
      <c r="Z71" s="553" t="e">
        <f t="shared" si="10"/>
        <v>#N/A</v>
      </c>
      <c r="AB71" s="54"/>
      <c r="AC71" s="54"/>
      <c r="AD71" s="54"/>
      <c r="AE71" s="54"/>
      <c r="AF71" s="560">
        <f t="shared" si="12"/>
        <v>0</v>
      </c>
      <c r="AG71" s="560">
        <f t="shared" si="2"/>
        <v>0</v>
      </c>
      <c r="AH71" s="37">
        <f t="shared" si="3"/>
        <v>0</v>
      </c>
      <c r="AI71" s="560">
        <f t="shared" si="4"/>
        <v>0</v>
      </c>
      <c r="AJ71" s="560">
        <f t="shared" si="5"/>
        <v>0</v>
      </c>
      <c r="AK71" s="560">
        <f t="shared" si="6"/>
        <v>0</v>
      </c>
      <c r="AL71" s="560">
        <f t="shared" si="7"/>
        <v>0</v>
      </c>
      <c r="AM71" s="55"/>
      <c r="AN71" s="55"/>
      <c r="AO71" s="55"/>
      <c r="AP71" s="55"/>
      <c r="AQ71" s="55"/>
      <c r="AR71" s="55"/>
      <c r="AS71" s="55"/>
    </row>
    <row r="72" spans="1:45" s="56" customFormat="1" ht="12.75" customHeight="1" x14ac:dyDescent="0.2">
      <c r="A72" s="40" t="s">
        <v>122</v>
      </c>
      <c r="B72" s="196" t="s">
        <v>684</v>
      </c>
      <c r="C72" s="230"/>
      <c r="D72" s="40" t="s">
        <v>696</v>
      </c>
      <c r="E72" s="475" t="s">
        <v>670</v>
      </c>
      <c r="F72" s="258"/>
      <c r="G72" s="93" t="s">
        <v>172</v>
      </c>
      <c r="H72" s="195" t="s">
        <v>668</v>
      </c>
      <c r="I72" s="209"/>
      <c r="J72" s="202"/>
      <c r="K72" s="202"/>
      <c r="L72" s="202"/>
      <c r="M72" s="188"/>
      <c r="N72" s="96">
        <v>100</v>
      </c>
      <c r="O72" s="598" t="s">
        <v>100</v>
      </c>
      <c r="P72" s="599"/>
      <c r="Q72" s="599"/>
      <c r="R72" s="599"/>
      <c r="S72" s="600"/>
      <c r="T72" s="899"/>
      <c r="U72" s="47"/>
      <c r="V72" s="48" t="str">
        <f t="shared" si="11"/>
        <v/>
      </c>
      <c r="W72" s="83"/>
      <c r="X72" s="768"/>
      <c r="Y72" s="570" t="e">
        <f>VLOOKUP(E72,[1]Analysis!$E$1:$W$65536,19,FALSE)</f>
        <v>#N/A</v>
      </c>
      <c r="Z72" s="553" t="e">
        <f t="shared" si="10"/>
        <v>#N/A</v>
      </c>
      <c r="AB72" s="54"/>
      <c r="AC72" s="54"/>
      <c r="AD72" s="54"/>
      <c r="AE72" s="54"/>
      <c r="AF72" s="560">
        <f t="shared" si="12"/>
        <v>0</v>
      </c>
      <c r="AG72" s="560">
        <f t="shared" si="2"/>
        <v>0</v>
      </c>
      <c r="AH72" s="37">
        <f t="shared" si="3"/>
        <v>0</v>
      </c>
      <c r="AI72" s="560">
        <f t="shared" si="4"/>
        <v>0</v>
      </c>
      <c r="AJ72" s="560">
        <f t="shared" si="5"/>
        <v>0</v>
      </c>
      <c r="AK72" s="560">
        <f t="shared" si="6"/>
        <v>0</v>
      </c>
      <c r="AL72" s="560">
        <f t="shared" si="7"/>
        <v>0</v>
      </c>
      <c r="AM72" s="55"/>
      <c r="AN72" s="55"/>
      <c r="AO72" s="55"/>
      <c r="AP72" s="55"/>
      <c r="AQ72" s="55"/>
      <c r="AR72" s="55"/>
      <c r="AS72" s="55"/>
    </row>
    <row r="73" spans="1:45" s="56" customFormat="1" ht="12.75" customHeight="1" x14ac:dyDescent="0.2">
      <c r="A73" s="40" t="s">
        <v>122</v>
      </c>
      <c r="B73" s="196" t="s">
        <v>684</v>
      </c>
      <c r="C73" s="230"/>
      <c r="D73" s="40" t="s">
        <v>696</v>
      </c>
      <c r="E73" s="475" t="s">
        <v>675</v>
      </c>
      <c r="F73" s="258"/>
      <c r="G73" s="93" t="s">
        <v>172</v>
      </c>
      <c r="H73" s="195" t="s">
        <v>674</v>
      </c>
      <c r="I73" s="209"/>
      <c r="J73" s="202"/>
      <c r="K73" s="202"/>
      <c r="L73" s="202"/>
      <c r="M73" s="188"/>
      <c r="N73" s="96">
        <v>1000</v>
      </c>
      <c r="O73" s="598" t="s">
        <v>100</v>
      </c>
      <c r="P73" s="599"/>
      <c r="Q73" s="599"/>
      <c r="R73" s="599"/>
      <c r="S73" s="600"/>
      <c r="T73" s="899"/>
      <c r="U73" s="47"/>
      <c r="V73" s="48" t="str">
        <f>IF(U73*T73=0,"",U73*T73)</f>
        <v/>
      </c>
      <c r="W73" s="83"/>
      <c r="X73" s="768"/>
      <c r="Y73" s="570">
        <f>VLOOKUP(E73,[2]analysis!$B$1:$AB$65536,27,FALSE)</f>
        <v>0</v>
      </c>
      <c r="Z73" s="553">
        <f t="shared" si="10"/>
        <v>0</v>
      </c>
      <c r="AB73" s="54"/>
      <c r="AC73" s="54"/>
      <c r="AD73" s="54"/>
      <c r="AE73" s="54"/>
      <c r="AF73" s="560">
        <f t="shared" si="12"/>
        <v>0</v>
      </c>
      <c r="AG73" s="560">
        <f t="shared" si="2"/>
        <v>0</v>
      </c>
      <c r="AH73" s="37">
        <f t="shared" si="3"/>
        <v>0</v>
      </c>
      <c r="AI73" s="560">
        <f t="shared" si="4"/>
        <v>0</v>
      </c>
      <c r="AJ73" s="560">
        <f t="shared" si="5"/>
        <v>0</v>
      </c>
      <c r="AK73" s="560">
        <f t="shared" si="6"/>
        <v>0</v>
      </c>
      <c r="AL73" s="560">
        <f t="shared" si="7"/>
        <v>0</v>
      </c>
      <c r="AM73" s="55"/>
      <c r="AN73" s="55"/>
      <c r="AO73" s="55"/>
      <c r="AP73" s="55"/>
      <c r="AQ73" s="55"/>
      <c r="AR73" s="55"/>
      <c r="AS73" s="55"/>
    </row>
    <row r="74" spans="1:45" s="56" customFormat="1" ht="12.75" customHeight="1" x14ac:dyDescent="0.2">
      <c r="A74" s="40" t="s">
        <v>122</v>
      </c>
      <c r="B74" s="196" t="s">
        <v>684</v>
      </c>
      <c r="C74" s="230"/>
      <c r="D74" s="40" t="s">
        <v>696</v>
      </c>
      <c r="E74" s="475" t="s">
        <v>671</v>
      </c>
      <c r="F74" s="258"/>
      <c r="G74" s="93" t="s">
        <v>172</v>
      </c>
      <c r="H74" s="195" t="s">
        <v>668</v>
      </c>
      <c r="I74" s="209"/>
      <c r="J74" s="202"/>
      <c r="K74" s="202"/>
      <c r="L74" s="202"/>
      <c r="M74" s="188"/>
      <c r="N74" s="96">
        <v>100</v>
      </c>
      <c r="O74" s="598" t="s">
        <v>101</v>
      </c>
      <c r="P74" s="599"/>
      <c r="Q74" s="599"/>
      <c r="R74" s="599"/>
      <c r="S74" s="600"/>
      <c r="T74" s="899"/>
      <c r="U74" s="47"/>
      <c r="V74" s="48" t="str">
        <f>IF(U74*T74=0,"",U74*T74)</f>
        <v/>
      </c>
      <c r="W74" s="83"/>
      <c r="X74" s="768"/>
      <c r="Y74" s="570" t="e">
        <f>VLOOKUP(E74,[1]Analysis!$E$1:$W$65536,19,FALSE)</f>
        <v>#N/A</v>
      </c>
      <c r="Z74" s="553" t="e">
        <f t="shared" si="10"/>
        <v>#N/A</v>
      </c>
      <c r="AB74" s="54"/>
      <c r="AC74" s="54"/>
      <c r="AD74" s="54"/>
      <c r="AE74" s="54"/>
      <c r="AF74" s="560">
        <f t="shared" si="12"/>
        <v>0</v>
      </c>
      <c r="AG74" s="560">
        <f t="shared" si="2"/>
        <v>0</v>
      </c>
      <c r="AH74" s="37">
        <f t="shared" si="3"/>
        <v>0</v>
      </c>
      <c r="AI74" s="560">
        <f t="shared" si="4"/>
        <v>0</v>
      </c>
      <c r="AJ74" s="560">
        <f t="shared" si="5"/>
        <v>0</v>
      </c>
      <c r="AK74" s="560">
        <f t="shared" si="6"/>
        <v>0</v>
      </c>
      <c r="AL74" s="560">
        <f t="shared" si="7"/>
        <v>0</v>
      </c>
      <c r="AM74" s="55"/>
      <c r="AN74" s="55"/>
      <c r="AO74" s="55"/>
      <c r="AP74" s="55"/>
      <c r="AQ74" s="55"/>
      <c r="AR74" s="55"/>
      <c r="AS74" s="55"/>
    </row>
    <row r="75" spans="1:45" s="56" customFormat="1" ht="12.75" customHeight="1" x14ac:dyDescent="0.2">
      <c r="A75" s="40" t="s">
        <v>122</v>
      </c>
      <c r="B75" s="72" t="s">
        <v>684</v>
      </c>
      <c r="C75" s="235"/>
      <c r="D75" s="40" t="s">
        <v>696</v>
      </c>
      <c r="E75" s="475" t="s">
        <v>676</v>
      </c>
      <c r="F75" s="258"/>
      <c r="G75" s="93" t="s">
        <v>172</v>
      </c>
      <c r="H75" s="195" t="s">
        <v>674</v>
      </c>
      <c r="I75" s="209"/>
      <c r="J75" s="202"/>
      <c r="K75" s="202"/>
      <c r="L75" s="202"/>
      <c r="M75" s="188"/>
      <c r="N75" s="96">
        <v>1000</v>
      </c>
      <c r="O75" s="598" t="s">
        <v>101</v>
      </c>
      <c r="P75" s="599"/>
      <c r="Q75" s="599"/>
      <c r="R75" s="599"/>
      <c r="S75" s="600"/>
      <c r="T75" s="899"/>
      <c r="U75" s="47"/>
      <c r="V75" s="48" t="str">
        <f>IF(U75*T75=0,"",U75*T75)</f>
        <v/>
      </c>
      <c r="W75" s="83"/>
      <c r="X75" s="768"/>
      <c r="Y75" s="570">
        <f>VLOOKUP(E75,[2]analysis!$B$1:$AB$65536,27,FALSE)</f>
        <v>0</v>
      </c>
      <c r="Z75" s="553">
        <f t="shared" si="10"/>
        <v>0</v>
      </c>
      <c r="AB75" s="54"/>
      <c r="AC75" s="54"/>
      <c r="AD75" s="54"/>
      <c r="AE75" s="54"/>
      <c r="AF75" s="560">
        <f t="shared" si="12"/>
        <v>0</v>
      </c>
      <c r="AG75" s="560">
        <f t="shared" si="2"/>
        <v>0</v>
      </c>
      <c r="AH75" s="37">
        <f t="shared" si="3"/>
        <v>0</v>
      </c>
      <c r="AI75" s="560">
        <f t="shared" si="4"/>
        <v>0</v>
      </c>
      <c r="AJ75" s="560">
        <f t="shared" si="5"/>
        <v>0</v>
      </c>
      <c r="AK75" s="560">
        <f t="shared" si="6"/>
        <v>0</v>
      </c>
      <c r="AL75" s="560">
        <f t="shared" si="7"/>
        <v>0</v>
      </c>
      <c r="AM75" s="55"/>
      <c r="AN75" s="55"/>
      <c r="AO75" s="55"/>
      <c r="AP75" s="55"/>
      <c r="AQ75" s="55"/>
      <c r="AR75" s="55"/>
      <c r="AS75" s="55"/>
    </row>
    <row r="76" spans="1:45" s="56" customFormat="1" ht="12.75" customHeight="1" x14ac:dyDescent="0.2">
      <c r="A76" s="40" t="s">
        <v>122</v>
      </c>
      <c r="B76" s="196" t="s">
        <v>684</v>
      </c>
      <c r="C76" s="230"/>
      <c r="D76" s="40" t="s">
        <v>696</v>
      </c>
      <c r="E76" s="475" t="s">
        <v>672</v>
      </c>
      <c r="F76" s="258"/>
      <c r="G76" s="93" t="s">
        <v>172</v>
      </c>
      <c r="H76" s="195" t="s">
        <v>668</v>
      </c>
      <c r="I76" s="209"/>
      <c r="J76" s="202"/>
      <c r="K76" s="202"/>
      <c r="L76" s="202"/>
      <c r="M76" s="188"/>
      <c r="N76" s="96">
        <v>100</v>
      </c>
      <c r="O76" s="598" t="s">
        <v>102</v>
      </c>
      <c r="P76" s="599"/>
      <c r="Q76" s="599"/>
      <c r="R76" s="599"/>
      <c r="S76" s="600"/>
      <c r="T76" s="899"/>
      <c r="U76" s="47"/>
      <c r="V76" s="48" t="str">
        <f t="shared" ref="V76:V81" si="13">IF(U76*T76=0,"",U76*T76)</f>
        <v/>
      </c>
      <c r="W76" s="83"/>
      <c r="X76" s="768"/>
      <c r="Y76" s="570" t="e">
        <f>VLOOKUP(E76,[1]Analysis!$E$1:$W$65536,19,FALSE)</f>
        <v>#N/A</v>
      </c>
      <c r="Z76" s="553" t="e">
        <f t="shared" si="10"/>
        <v>#N/A</v>
      </c>
      <c r="AB76" s="54"/>
      <c r="AC76" s="54"/>
      <c r="AD76" s="54"/>
      <c r="AE76" s="54"/>
      <c r="AF76" s="560">
        <f t="shared" si="12"/>
        <v>0</v>
      </c>
      <c r="AG76" s="560">
        <f t="shared" si="2"/>
        <v>0</v>
      </c>
      <c r="AH76" s="37">
        <f t="shared" si="3"/>
        <v>0</v>
      </c>
      <c r="AI76" s="560">
        <f t="shared" si="4"/>
        <v>0</v>
      </c>
      <c r="AJ76" s="560">
        <f t="shared" si="5"/>
        <v>0</v>
      </c>
      <c r="AK76" s="560">
        <f t="shared" si="6"/>
        <v>0</v>
      </c>
      <c r="AL76" s="560">
        <f t="shared" si="7"/>
        <v>0</v>
      </c>
      <c r="AM76" s="55"/>
      <c r="AN76" s="55"/>
      <c r="AO76" s="55"/>
      <c r="AP76" s="55"/>
      <c r="AQ76" s="55"/>
      <c r="AR76" s="55"/>
      <c r="AS76" s="55"/>
    </row>
    <row r="77" spans="1:45" s="56" customFormat="1" ht="13.5" customHeight="1" thickBot="1" x14ac:dyDescent="0.25">
      <c r="A77" s="50" t="s">
        <v>122</v>
      </c>
      <c r="B77" s="72" t="s">
        <v>684</v>
      </c>
      <c r="C77" s="235"/>
      <c r="D77" s="40" t="s">
        <v>696</v>
      </c>
      <c r="E77" s="873" t="s">
        <v>677</v>
      </c>
      <c r="F77" s="457"/>
      <c r="G77" s="134" t="s">
        <v>172</v>
      </c>
      <c r="H77" s="195" t="s">
        <v>674</v>
      </c>
      <c r="I77" s="209"/>
      <c r="J77" s="202"/>
      <c r="K77" s="202"/>
      <c r="L77" s="202"/>
      <c r="M77" s="188"/>
      <c r="N77" s="178">
        <v>1000</v>
      </c>
      <c r="O77" s="740" t="s">
        <v>102</v>
      </c>
      <c r="P77" s="741"/>
      <c r="Q77" s="741"/>
      <c r="R77" s="741"/>
      <c r="S77" s="742"/>
      <c r="T77" s="899"/>
      <c r="U77" s="135"/>
      <c r="V77" s="136" t="str">
        <f t="shared" si="13"/>
        <v/>
      </c>
      <c r="W77" s="277"/>
      <c r="X77" s="768"/>
      <c r="Y77" s="570">
        <f>VLOOKUP(E77,[2]analysis!$B$1:$AB$65536,27,FALSE)</f>
        <v>0</v>
      </c>
      <c r="Z77" s="553">
        <f t="shared" si="10"/>
        <v>0</v>
      </c>
      <c r="AB77" s="54"/>
      <c r="AC77" s="54"/>
      <c r="AD77" s="54"/>
      <c r="AE77" s="54"/>
      <c r="AF77" s="560">
        <f t="shared" si="12"/>
        <v>0</v>
      </c>
      <c r="AG77" s="560">
        <f t="shared" si="2"/>
        <v>0</v>
      </c>
      <c r="AH77" s="37">
        <f t="shared" si="3"/>
        <v>0</v>
      </c>
      <c r="AI77" s="560">
        <f t="shared" si="4"/>
        <v>0</v>
      </c>
      <c r="AJ77" s="560">
        <f t="shared" si="5"/>
        <v>0</v>
      </c>
      <c r="AK77" s="560">
        <f t="shared" si="6"/>
        <v>0</v>
      </c>
      <c r="AL77" s="560">
        <f t="shared" si="7"/>
        <v>0</v>
      </c>
      <c r="AM77" s="55"/>
      <c r="AN77" s="55"/>
      <c r="AO77" s="55"/>
      <c r="AP77" s="55"/>
      <c r="AQ77" s="55"/>
      <c r="AR77" s="55"/>
      <c r="AS77" s="55"/>
    </row>
    <row r="78" spans="1:45" s="39" customFormat="1" ht="26.25" customHeight="1" x14ac:dyDescent="0.2">
      <c r="A78" s="69" t="s">
        <v>137</v>
      </c>
      <c r="B78" s="586" t="s">
        <v>684</v>
      </c>
      <c r="C78" s="587"/>
      <c r="D78" s="131" t="s">
        <v>948</v>
      </c>
      <c r="E78" s="475" t="s">
        <v>136</v>
      </c>
      <c r="F78" s="258"/>
      <c r="G78" s="42" t="s">
        <v>5</v>
      </c>
      <c r="H78" s="589" t="s">
        <v>949</v>
      </c>
      <c r="I78" s="589"/>
      <c r="J78" s="589"/>
      <c r="K78" s="589"/>
      <c r="L78" s="589"/>
      <c r="M78" s="590"/>
      <c r="N78" s="275"/>
      <c r="O78" s="629" t="s">
        <v>810</v>
      </c>
      <c r="P78" s="630"/>
      <c r="Q78" s="630"/>
      <c r="R78" s="630" t="s">
        <v>35</v>
      </c>
      <c r="S78" s="631"/>
      <c r="T78" s="900"/>
      <c r="U78" s="47"/>
      <c r="V78" s="48" t="str">
        <f t="shared" si="13"/>
        <v/>
      </c>
      <c r="W78" s="83"/>
      <c r="X78" s="768"/>
      <c r="Y78" s="570">
        <f>VLOOKUP(E78,[2]analysis!$B$1:$AB$65536,27,FALSE)</f>
        <v>0</v>
      </c>
      <c r="Z78" s="553">
        <f t="shared" si="10"/>
        <v>0</v>
      </c>
      <c r="AB78" s="37"/>
      <c r="AC78" s="37"/>
      <c r="AD78" s="37"/>
      <c r="AE78" s="37"/>
      <c r="AF78" s="560">
        <f t="shared" si="12"/>
        <v>0</v>
      </c>
      <c r="AG78" s="560">
        <f t="shared" si="2"/>
        <v>0</v>
      </c>
      <c r="AH78" s="37">
        <f t="shared" si="3"/>
        <v>0</v>
      </c>
      <c r="AI78" s="560">
        <f t="shared" si="4"/>
        <v>0</v>
      </c>
      <c r="AJ78" s="560">
        <f t="shared" si="5"/>
        <v>0</v>
      </c>
      <c r="AK78" s="560">
        <f t="shared" si="6"/>
        <v>0</v>
      </c>
      <c r="AL78" s="560">
        <f t="shared" si="7"/>
        <v>0</v>
      </c>
      <c r="AM78" s="38"/>
      <c r="AN78" s="38"/>
      <c r="AO78" s="38"/>
      <c r="AP78" s="38"/>
      <c r="AQ78" s="38"/>
      <c r="AR78" s="38"/>
      <c r="AS78" s="38"/>
    </row>
    <row r="79" spans="1:45" s="56" customFormat="1" x14ac:dyDescent="0.2">
      <c r="A79" s="40" t="s">
        <v>137</v>
      </c>
      <c r="B79" s="72" t="s">
        <v>684</v>
      </c>
      <c r="C79" s="202"/>
      <c r="D79" s="40" t="s">
        <v>948</v>
      </c>
      <c r="E79" s="470" t="s">
        <v>1070</v>
      </c>
      <c r="F79" s="258">
        <v>4002</v>
      </c>
      <c r="G79" s="42" t="s">
        <v>913</v>
      </c>
      <c r="H79" s="209" t="s">
        <v>949</v>
      </c>
      <c r="I79" s="209"/>
      <c r="J79" s="209"/>
      <c r="K79" s="209"/>
      <c r="L79" s="209"/>
      <c r="M79" s="200"/>
      <c r="N79" s="96">
        <v>200</v>
      </c>
      <c r="O79" s="662">
        <v>4002</v>
      </c>
      <c r="P79" s="663">
        <v>4002</v>
      </c>
      <c r="Q79" s="664">
        <v>4002</v>
      </c>
      <c r="R79" s="665" t="s">
        <v>100</v>
      </c>
      <c r="S79" s="667" t="s">
        <v>100</v>
      </c>
      <c r="T79" s="897"/>
      <c r="U79" s="74"/>
      <c r="V79" s="48" t="str">
        <f t="shared" si="13"/>
        <v/>
      </c>
      <c r="W79" s="115"/>
      <c r="X79" s="768"/>
      <c r="Y79" s="570" t="e">
        <f>VLOOKUP(E79,[1]Analysis!$E$1:$W$65536,19,FALSE)</f>
        <v>#N/A</v>
      </c>
      <c r="Z79" s="553" t="e">
        <f t="shared" si="10"/>
        <v>#N/A</v>
      </c>
      <c r="AB79" s="54"/>
      <c r="AC79" s="54"/>
      <c r="AD79" s="54"/>
      <c r="AE79" s="54"/>
      <c r="AF79" s="560">
        <f t="shared" si="12"/>
        <v>0</v>
      </c>
      <c r="AG79" s="560">
        <f t="shared" si="2"/>
        <v>0</v>
      </c>
      <c r="AH79" s="37">
        <f t="shared" si="3"/>
        <v>0</v>
      </c>
      <c r="AI79" s="560">
        <f t="shared" si="4"/>
        <v>0</v>
      </c>
      <c r="AJ79" s="560">
        <f t="shared" si="5"/>
        <v>0</v>
      </c>
      <c r="AK79" s="560">
        <f t="shared" si="6"/>
        <v>0</v>
      </c>
      <c r="AL79" s="560">
        <f t="shared" si="7"/>
        <v>0</v>
      </c>
      <c r="AM79" s="55"/>
      <c r="AN79" s="55"/>
      <c r="AO79" s="55"/>
      <c r="AP79" s="55"/>
      <c r="AQ79" s="55"/>
      <c r="AR79" s="55"/>
      <c r="AS79" s="55"/>
    </row>
    <row r="80" spans="1:45" s="39" customFormat="1" ht="12.75" customHeight="1" x14ac:dyDescent="0.2">
      <c r="A80" s="40" t="s">
        <v>137</v>
      </c>
      <c r="B80" s="196" t="s">
        <v>684</v>
      </c>
      <c r="C80" s="208"/>
      <c r="D80" s="40" t="s">
        <v>948</v>
      </c>
      <c r="E80" s="874" t="s">
        <v>1071</v>
      </c>
      <c r="F80" s="258">
        <v>4004</v>
      </c>
      <c r="G80" s="42" t="s">
        <v>913</v>
      </c>
      <c r="H80" s="209" t="s">
        <v>949</v>
      </c>
      <c r="I80" s="209"/>
      <c r="J80" s="209"/>
      <c r="K80" s="209"/>
      <c r="L80" s="209"/>
      <c r="M80" s="200"/>
      <c r="N80" s="73">
        <v>200</v>
      </c>
      <c r="O80" s="662">
        <v>4004</v>
      </c>
      <c r="P80" s="663">
        <v>4004</v>
      </c>
      <c r="Q80" s="664">
        <v>4004</v>
      </c>
      <c r="R80" s="665" t="s">
        <v>101</v>
      </c>
      <c r="S80" s="667" t="s">
        <v>101</v>
      </c>
      <c r="T80" s="897"/>
      <c r="U80" s="74"/>
      <c r="V80" s="48" t="str">
        <f t="shared" si="13"/>
        <v/>
      </c>
      <c r="W80" s="75"/>
      <c r="X80" s="768"/>
      <c r="Y80" s="570" t="e">
        <f>VLOOKUP(E80,[1]Analysis!$E$1:$W$65536,19,FALSE)</f>
        <v>#N/A</v>
      </c>
      <c r="Z80" s="553" t="e">
        <f t="shared" si="10"/>
        <v>#N/A</v>
      </c>
      <c r="AB80" s="37"/>
      <c r="AC80" s="37"/>
      <c r="AD80" s="37"/>
      <c r="AE80" s="37"/>
      <c r="AF80" s="560">
        <f t="shared" si="12"/>
        <v>0</v>
      </c>
      <c r="AG80" s="560">
        <f t="shared" si="2"/>
        <v>0</v>
      </c>
      <c r="AH80" s="37">
        <f t="shared" si="3"/>
        <v>0</v>
      </c>
      <c r="AI80" s="560">
        <f t="shared" si="4"/>
        <v>0</v>
      </c>
      <c r="AJ80" s="560">
        <f t="shared" si="5"/>
        <v>0</v>
      </c>
      <c r="AK80" s="560">
        <f t="shared" si="6"/>
        <v>0</v>
      </c>
      <c r="AL80" s="560">
        <f t="shared" si="7"/>
        <v>0</v>
      </c>
      <c r="AM80" s="38"/>
      <c r="AN80" s="38"/>
      <c r="AO80" s="38"/>
      <c r="AP80" s="38"/>
      <c r="AQ80" s="38"/>
      <c r="AR80" s="38"/>
      <c r="AS80" s="38"/>
    </row>
    <row r="81" spans="1:45" s="39" customFormat="1" ht="13.5" customHeight="1" x14ac:dyDescent="0.2">
      <c r="A81" s="40" t="s">
        <v>137</v>
      </c>
      <c r="B81" s="196" t="s">
        <v>684</v>
      </c>
      <c r="C81" s="208"/>
      <c r="D81" s="40" t="s">
        <v>948</v>
      </c>
      <c r="E81" s="470" t="s">
        <v>1072</v>
      </c>
      <c r="F81" s="258">
        <v>4006</v>
      </c>
      <c r="G81" s="42" t="s">
        <v>913</v>
      </c>
      <c r="H81" s="209" t="s">
        <v>949</v>
      </c>
      <c r="I81" s="209"/>
      <c r="J81" s="209"/>
      <c r="K81" s="209"/>
      <c r="L81" s="209"/>
      <c r="M81" s="200"/>
      <c r="N81" s="73">
        <v>200</v>
      </c>
      <c r="O81" s="662">
        <v>4006</v>
      </c>
      <c r="P81" s="663">
        <v>4006</v>
      </c>
      <c r="Q81" s="664">
        <v>4006</v>
      </c>
      <c r="R81" s="665" t="s">
        <v>102</v>
      </c>
      <c r="S81" s="667" t="s">
        <v>102</v>
      </c>
      <c r="T81" s="897"/>
      <c r="U81" s="47"/>
      <c r="V81" s="48" t="str">
        <f t="shared" si="13"/>
        <v/>
      </c>
      <c r="W81" s="260"/>
      <c r="X81" s="768"/>
      <c r="Y81" s="570" t="e">
        <f>VLOOKUP(E81,[1]Analysis!$E$1:$W$65536,19,FALSE)</f>
        <v>#N/A</v>
      </c>
      <c r="Z81" s="553" t="e">
        <f t="shared" si="10"/>
        <v>#N/A</v>
      </c>
      <c r="AB81" s="37"/>
      <c r="AC81" s="37"/>
      <c r="AD81" s="37"/>
      <c r="AE81" s="37"/>
      <c r="AF81" s="560">
        <f t="shared" si="12"/>
        <v>0</v>
      </c>
      <c r="AG81" s="560">
        <f t="shared" si="2"/>
        <v>0</v>
      </c>
      <c r="AH81" s="37">
        <f t="shared" si="3"/>
        <v>0</v>
      </c>
      <c r="AI81" s="560">
        <f t="shared" si="4"/>
        <v>0</v>
      </c>
      <c r="AJ81" s="560">
        <f t="shared" si="5"/>
        <v>0</v>
      </c>
      <c r="AK81" s="560">
        <f t="shared" si="6"/>
        <v>0</v>
      </c>
      <c r="AL81" s="560">
        <f t="shared" si="7"/>
        <v>0</v>
      </c>
      <c r="AM81" s="38"/>
      <c r="AN81" s="38"/>
      <c r="AO81" s="38"/>
      <c r="AP81" s="38"/>
      <c r="AQ81" s="38"/>
      <c r="AR81" s="38"/>
      <c r="AS81" s="38"/>
    </row>
    <row r="82" spans="1:45" s="39" customFormat="1" ht="13.5" customHeight="1" x14ac:dyDescent="0.2">
      <c r="A82" s="40" t="s">
        <v>137</v>
      </c>
      <c r="B82" s="196" t="s">
        <v>684</v>
      </c>
      <c r="C82" s="208"/>
      <c r="D82" s="40" t="s">
        <v>948</v>
      </c>
      <c r="E82" s="470" t="s">
        <v>1073</v>
      </c>
      <c r="F82" s="258">
        <v>4008</v>
      </c>
      <c r="G82" s="42" t="s">
        <v>913</v>
      </c>
      <c r="H82" s="209" t="s">
        <v>949</v>
      </c>
      <c r="I82" s="209"/>
      <c r="J82" s="209"/>
      <c r="K82" s="209"/>
      <c r="L82" s="209"/>
      <c r="M82" s="200"/>
      <c r="N82" s="275">
        <v>200</v>
      </c>
      <c r="O82" s="830">
        <v>4008</v>
      </c>
      <c r="P82" s="831">
        <v>4008</v>
      </c>
      <c r="Q82" s="832">
        <v>4008</v>
      </c>
      <c r="R82" s="729" t="s">
        <v>950</v>
      </c>
      <c r="S82" s="730" t="s">
        <v>950</v>
      </c>
      <c r="T82" s="897"/>
      <c r="U82" s="135"/>
      <c r="V82" s="136" t="str">
        <f t="shared" ref="V82:V92" si="14">IF(U82*T82=0,"",U82*T82)</f>
        <v/>
      </c>
      <c r="W82" s="276"/>
      <c r="X82" s="768"/>
      <c r="Y82" s="570" t="e">
        <f>VLOOKUP(E82,[1]Analysis!$E$1:$W$65536,19,FALSE)</f>
        <v>#N/A</v>
      </c>
      <c r="Z82" s="553" t="e">
        <f t="shared" si="10"/>
        <v>#N/A</v>
      </c>
      <c r="AB82" s="37"/>
      <c r="AC82" s="37"/>
      <c r="AD82" s="37"/>
      <c r="AE82" s="37"/>
      <c r="AF82" s="560">
        <f t="shared" si="12"/>
        <v>0</v>
      </c>
      <c r="AG82" s="560">
        <f t="shared" si="2"/>
        <v>0</v>
      </c>
      <c r="AH82" s="37">
        <f t="shared" si="3"/>
        <v>0</v>
      </c>
      <c r="AI82" s="560">
        <f t="shared" si="4"/>
        <v>0</v>
      </c>
      <c r="AJ82" s="560">
        <f t="shared" si="5"/>
        <v>0</v>
      </c>
      <c r="AK82" s="560">
        <f t="shared" si="6"/>
        <v>0</v>
      </c>
      <c r="AL82" s="560">
        <f t="shared" si="7"/>
        <v>0</v>
      </c>
      <c r="AM82" s="38"/>
      <c r="AN82" s="38"/>
      <c r="AO82" s="38"/>
      <c r="AP82" s="38"/>
      <c r="AQ82" s="38"/>
      <c r="AR82" s="38"/>
      <c r="AS82" s="38"/>
    </row>
    <row r="83" spans="1:45" s="39" customFormat="1" ht="26.25" customHeight="1" x14ac:dyDescent="0.2">
      <c r="A83" s="40"/>
      <c r="B83" s="196"/>
      <c r="C83" s="208"/>
      <c r="D83" s="40"/>
      <c r="E83" s="875" t="s">
        <v>1097</v>
      </c>
      <c r="F83" s="258"/>
      <c r="G83" s="93"/>
      <c r="H83" s="589" t="s">
        <v>1105</v>
      </c>
      <c r="I83" s="589"/>
      <c r="J83" s="589"/>
      <c r="K83" s="589"/>
      <c r="L83" s="589"/>
      <c r="M83" s="590"/>
      <c r="N83" s="275"/>
      <c r="O83" s="629" t="s">
        <v>810</v>
      </c>
      <c r="P83" s="630"/>
      <c r="Q83" s="630"/>
      <c r="R83" s="630" t="s">
        <v>35</v>
      </c>
      <c r="S83" s="631"/>
      <c r="T83" s="897"/>
      <c r="U83" s="135"/>
      <c r="V83" s="136" t="str">
        <f t="shared" si="14"/>
        <v/>
      </c>
      <c r="W83" s="277"/>
      <c r="X83" s="768"/>
      <c r="Y83" s="570" t="e">
        <f>VLOOKUP(E83,[1]Analysis!$E$1:$W$65536,19,FALSE)</f>
        <v>#N/A</v>
      </c>
      <c r="Z83" s="553" t="e">
        <f t="shared" si="10"/>
        <v>#N/A</v>
      </c>
      <c r="AB83" s="37"/>
      <c r="AC83" s="37"/>
      <c r="AD83" s="37"/>
      <c r="AE83" s="37"/>
      <c r="AF83" s="560">
        <f t="shared" si="12"/>
        <v>0</v>
      </c>
      <c r="AG83" s="560">
        <f t="shared" si="2"/>
        <v>0</v>
      </c>
      <c r="AH83" s="37">
        <f t="shared" si="3"/>
        <v>0</v>
      </c>
      <c r="AI83" s="560">
        <f t="shared" si="4"/>
        <v>0</v>
      </c>
      <c r="AJ83" s="560">
        <f t="shared" si="5"/>
        <v>0</v>
      </c>
      <c r="AK83" s="560">
        <f t="shared" si="6"/>
        <v>0</v>
      </c>
      <c r="AL83" s="560">
        <f t="shared" si="7"/>
        <v>0</v>
      </c>
      <c r="AM83" s="38"/>
      <c r="AN83" s="38"/>
      <c r="AO83" s="38"/>
      <c r="AP83" s="38"/>
      <c r="AQ83" s="38"/>
      <c r="AR83" s="38"/>
      <c r="AS83" s="38"/>
    </row>
    <row r="84" spans="1:45" s="39" customFormat="1" ht="12.75" customHeight="1" x14ac:dyDescent="0.2">
      <c r="A84" s="40"/>
      <c r="B84" s="196"/>
      <c r="C84" s="208"/>
      <c r="D84" s="40"/>
      <c r="E84" s="470" t="s">
        <v>1098</v>
      </c>
      <c r="F84" s="258"/>
      <c r="G84" s="42" t="s">
        <v>913</v>
      </c>
      <c r="H84" s="545" t="s">
        <v>1105</v>
      </c>
      <c r="I84" s="303"/>
      <c r="J84" s="303"/>
      <c r="K84" s="303"/>
      <c r="L84" s="303"/>
      <c r="M84" s="304"/>
      <c r="N84" s="96">
        <v>200</v>
      </c>
      <c r="O84" s="662">
        <v>13938</v>
      </c>
      <c r="P84" s="663">
        <v>4002</v>
      </c>
      <c r="Q84" s="664">
        <v>4002</v>
      </c>
      <c r="R84" s="665" t="s">
        <v>100</v>
      </c>
      <c r="S84" s="667" t="s">
        <v>100</v>
      </c>
      <c r="T84" s="897"/>
      <c r="U84" s="135"/>
      <c r="V84" s="136"/>
      <c r="W84" s="277"/>
      <c r="X84" s="768"/>
      <c r="Y84" s="570">
        <f>VLOOKUP(E84,[2]analysis!$B$1:$AB$65536,27,FALSE)</f>
        <v>32.9</v>
      </c>
      <c r="Z84" s="553">
        <f>Y84-AI84</f>
        <v>32.9</v>
      </c>
      <c r="AB84" s="37"/>
      <c r="AC84" s="37"/>
      <c r="AD84" s="37"/>
      <c r="AE84" s="37"/>
      <c r="AF84" s="560">
        <f t="shared" si="12"/>
        <v>0</v>
      </c>
      <c r="AG84" s="560">
        <f t="shared" si="2"/>
        <v>0</v>
      </c>
      <c r="AH84" s="37">
        <f t="shared" si="3"/>
        <v>0</v>
      </c>
      <c r="AI84" s="560">
        <f t="shared" si="4"/>
        <v>0</v>
      </c>
      <c r="AJ84" s="560">
        <f t="shared" si="5"/>
        <v>0</v>
      </c>
      <c r="AK84" s="560">
        <f t="shared" si="6"/>
        <v>0</v>
      </c>
      <c r="AL84" s="560">
        <f t="shared" si="7"/>
        <v>0</v>
      </c>
      <c r="AM84" s="38"/>
      <c r="AN84" s="38"/>
      <c r="AO84" s="38"/>
      <c r="AP84" s="38"/>
      <c r="AQ84" s="38"/>
      <c r="AR84" s="38"/>
      <c r="AS84" s="38"/>
    </row>
    <row r="85" spans="1:45" s="39" customFormat="1" ht="13.5" customHeight="1" x14ac:dyDescent="0.2">
      <c r="A85" s="40"/>
      <c r="B85" s="196"/>
      <c r="C85" s="208"/>
      <c r="D85" s="40"/>
      <c r="E85" s="470" t="s">
        <v>1099</v>
      </c>
      <c r="F85" s="258"/>
      <c r="G85" s="42" t="s">
        <v>913</v>
      </c>
      <c r="H85" s="209" t="s">
        <v>1105</v>
      </c>
      <c r="I85" s="209"/>
      <c r="J85" s="209"/>
      <c r="K85" s="209"/>
      <c r="L85" s="209"/>
      <c r="M85" s="200"/>
      <c r="N85" s="73">
        <v>200</v>
      </c>
      <c r="O85" s="662">
        <v>13940</v>
      </c>
      <c r="P85" s="663">
        <v>4004</v>
      </c>
      <c r="Q85" s="664">
        <v>4004</v>
      </c>
      <c r="R85" s="665" t="s">
        <v>101</v>
      </c>
      <c r="S85" s="667" t="s">
        <v>101</v>
      </c>
      <c r="T85" s="897"/>
      <c r="U85" s="135"/>
      <c r="V85" s="136"/>
      <c r="W85" s="277"/>
      <c r="X85" s="768"/>
      <c r="Y85" s="570">
        <f>VLOOKUP(E85,[2]analysis!$B$1:$AB$65536,27,FALSE)</f>
        <v>32.9</v>
      </c>
      <c r="Z85" s="553">
        <f>Y85-AI85</f>
        <v>32.9</v>
      </c>
      <c r="AB85" s="37"/>
      <c r="AC85" s="37"/>
      <c r="AD85" s="37"/>
      <c r="AE85" s="37"/>
      <c r="AF85" s="560">
        <f t="shared" si="12"/>
        <v>0</v>
      </c>
      <c r="AG85" s="560">
        <f t="shared" si="2"/>
        <v>0</v>
      </c>
      <c r="AH85" s="37">
        <f t="shared" si="3"/>
        <v>0</v>
      </c>
      <c r="AI85" s="560">
        <f t="shared" si="4"/>
        <v>0</v>
      </c>
      <c r="AJ85" s="560">
        <f t="shared" si="5"/>
        <v>0</v>
      </c>
      <c r="AK85" s="560">
        <f t="shared" si="6"/>
        <v>0</v>
      </c>
      <c r="AL85" s="560">
        <f t="shared" si="7"/>
        <v>0</v>
      </c>
      <c r="AM85" s="38"/>
      <c r="AN85" s="38"/>
      <c r="AO85" s="38"/>
      <c r="AP85" s="38"/>
      <c r="AQ85" s="38"/>
      <c r="AR85" s="38"/>
      <c r="AS85" s="38"/>
    </row>
    <row r="86" spans="1:45" s="39" customFormat="1" ht="13.5" customHeight="1" x14ac:dyDescent="0.2">
      <c r="A86" s="40"/>
      <c r="B86" s="196"/>
      <c r="C86" s="208"/>
      <c r="D86" s="40"/>
      <c r="E86" s="470" t="s">
        <v>1100</v>
      </c>
      <c r="F86" s="258"/>
      <c r="G86" s="42" t="s">
        <v>913</v>
      </c>
      <c r="H86" s="209" t="s">
        <v>1105</v>
      </c>
      <c r="I86" s="209"/>
      <c r="J86" s="209"/>
      <c r="K86" s="209"/>
      <c r="L86" s="209"/>
      <c r="M86" s="200"/>
      <c r="N86" s="73">
        <v>200</v>
      </c>
      <c r="O86" s="662">
        <v>13941</v>
      </c>
      <c r="P86" s="663">
        <v>4006</v>
      </c>
      <c r="Q86" s="664">
        <v>4006</v>
      </c>
      <c r="R86" s="665" t="s">
        <v>102</v>
      </c>
      <c r="S86" s="667" t="s">
        <v>102</v>
      </c>
      <c r="T86" s="897"/>
      <c r="U86" s="135"/>
      <c r="V86" s="136"/>
      <c r="W86" s="277"/>
      <c r="X86" s="768"/>
      <c r="Y86" s="570">
        <f>VLOOKUP(E86,[2]analysis!$B$1:$AB$65536,27,FALSE)</f>
        <v>32.9</v>
      </c>
      <c r="Z86" s="553">
        <f>Y86-AI86</f>
        <v>32.9</v>
      </c>
      <c r="AB86" s="37"/>
      <c r="AC86" s="37"/>
      <c r="AD86" s="37"/>
      <c r="AE86" s="37"/>
      <c r="AF86" s="560">
        <f t="shared" si="12"/>
        <v>0</v>
      </c>
      <c r="AG86" s="560">
        <f t="shared" si="2"/>
        <v>0</v>
      </c>
      <c r="AH86" s="37">
        <f t="shared" si="3"/>
        <v>0</v>
      </c>
      <c r="AI86" s="560">
        <f t="shared" si="4"/>
        <v>0</v>
      </c>
      <c r="AJ86" s="560">
        <f t="shared" si="5"/>
        <v>0</v>
      </c>
      <c r="AK86" s="560">
        <f t="shared" si="6"/>
        <v>0</v>
      </c>
      <c r="AL86" s="560">
        <f t="shared" si="7"/>
        <v>0</v>
      </c>
      <c r="AM86" s="38"/>
      <c r="AN86" s="38"/>
      <c r="AO86" s="38"/>
      <c r="AP86" s="38"/>
      <c r="AQ86" s="38"/>
      <c r="AR86" s="38"/>
      <c r="AS86" s="38"/>
    </row>
    <row r="87" spans="1:45" s="39" customFormat="1" ht="13.5" customHeight="1" x14ac:dyDescent="0.2">
      <c r="A87" s="40"/>
      <c r="B87" s="196"/>
      <c r="C87" s="208"/>
      <c r="D87" s="40"/>
      <c r="E87" s="470" t="s">
        <v>1101</v>
      </c>
      <c r="F87" s="258"/>
      <c r="G87" s="42" t="s">
        <v>913</v>
      </c>
      <c r="H87" s="209" t="s">
        <v>1105</v>
      </c>
      <c r="I87" s="209"/>
      <c r="J87" s="209"/>
      <c r="K87" s="209"/>
      <c r="L87" s="209"/>
      <c r="M87" s="200"/>
      <c r="N87" s="275">
        <v>200</v>
      </c>
      <c r="O87" s="830">
        <v>13942</v>
      </c>
      <c r="P87" s="831">
        <v>4008</v>
      </c>
      <c r="Q87" s="832">
        <v>4008</v>
      </c>
      <c r="R87" s="729" t="s">
        <v>950</v>
      </c>
      <c r="S87" s="730" t="s">
        <v>950</v>
      </c>
      <c r="T87" s="897"/>
      <c r="U87" s="135"/>
      <c r="V87" s="136"/>
      <c r="W87" s="277"/>
      <c r="X87" s="768"/>
      <c r="Y87" s="570">
        <f>VLOOKUP(E87,[2]analysis!$B$1:$AB$65536,27,FALSE)</f>
        <v>32.9</v>
      </c>
      <c r="Z87" s="553">
        <f>Y87-AI87</f>
        <v>32.9</v>
      </c>
      <c r="AB87" s="37"/>
      <c r="AC87" s="37"/>
      <c r="AD87" s="37"/>
      <c r="AE87" s="37"/>
      <c r="AF87" s="560">
        <f t="shared" si="12"/>
        <v>0</v>
      </c>
      <c r="AG87" s="560">
        <f t="shared" si="2"/>
        <v>0</v>
      </c>
      <c r="AH87" s="37">
        <f t="shared" si="3"/>
        <v>0</v>
      </c>
      <c r="AI87" s="560">
        <f t="shared" si="4"/>
        <v>0</v>
      </c>
      <c r="AJ87" s="560">
        <f t="shared" si="5"/>
        <v>0</v>
      </c>
      <c r="AK87" s="560">
        <f t="shared" si="6"/>
        <v>0</v>
      </c>
      <c r="AL87" s="560">
        <f t="shared" si="7"/>
        <v>0</v>
      </c>
      <c r="AM87" s="38"/>
      <c r="AN87" s="38"/>
      <c r="AO87" s="38"/>
      <c r="AP87" s="38"/>
      <c r="AQ87" s="38"/>
      <c r="AR87" s="38"/>
      <c r="AS87" s="38"/>
    </row>
    <row r="88" spans="1:45" s="56" customFormat="1" ht="27.75" customHeight="1" x14ac:dyDescent="0.2">
      <c r="A88" s="40" t="s">
        <v>144</v>
      </c>
      <c r="B88" s="196" t="s">
        <v>684</v>
      </c>
      <c r="C88" s="208"/>
      <c r="D88" s="40" t="s">
        <v>948</v>
      </c>
      <c r="E88" s="875"/>
      <c r="F88" s="258"/>
      <c r="G88" s="93" t="s">
        <v>5</v>
      </c>
      <c r="H88" s="589" t="s">
        <v>955</v>
      </c>
      <c r="I88" s="589"/>
      <c r="J88" s="589"/>
      <c r="K88" s="589"/>
      <c r="L88" s="589"/>
      <c r="M88" s="590"/>
      <c r="N88" s="73"/>
      <c r="O88" s="629" t="s">
        <v>810</v>
      </c>
      <c r="P88" s="630"/>
      <c r="Q88" s="630"/>
      <c r="R88" s="630" t="s">
        <v>35</v>
      </c>
      <c r="S88" s="631"/>
      <c r="T88" s="897"/>
      <c r="U88" s="47"/>
      <c r="V88" s="48" t="str">
        <f t="shared" si="14"/>
        <v/>
      </c>
      <c r="W88" s="83"/>
      <c r="X88" s="768"/>
      <c r="Y88" s="570" t="e">
        <f>VLOOKUP(E88,[1]Analysis!$E$1:$W$65536,19,FALSE)</f>
        <v>#N/A</v>
      </c>
      <c r="Z88" s="553" t="e">
        <f t="shared" si="10"/>
        <v>#N/A</v>
      </c>
      <c r="AB88" s="54"/>
      <c r="AC88" s="54"/>
      <c r="AD88" s="54"/>
      <c r="AE88" s="54"/>
      <c r="AF88" s="560">
        <f t="shared" si="12"/>
        <v>0</v>
      </c>
      <c r="AG88" s="560">
        <f t="shared" si="2"/>
        <v>0</v>
      </c>
      <c r="AH88" s="37">
        <f t="shared" si="3"/>
        <v>0</v>
      </c>
      <c r="AI88" s="560">
        <f t="shared" si="4"/>
        <v>0</v>
      </c>
      <c r="AJ88" s="560">
        <f t="shared" si="5"/>
        <v>0</v>
      </c>
      <c r="AK88" s="560">
        <f t="shared" si="6"/>
        <v>0</v>
      </c>
      <c r="AL88" s="560">
        <f t="shared" si="7"/>
        <v>0</v>
      </c>
      <c r="AM88" s="55"/>
      <c r="AN88" s="55"/>
      <c r="AO88" s="55"/>
      <c r="AP88" s="55"/>
      <c r="AQ88" s="55"/>
      <c r="AR88" s="55"/>
      <c r="AS88" s="55"/>
    </row>
    <row r="89" spans="1:45" s="56" customFormat="1" ht="13.5" customHeight="1" x14ac:dyDescent="0.2">
      <c r="A89" s="40" t="s">
        <v>144</v>
      </c>
      <c r="B89" s="196" t="s">
        <v>684</v>
      </c>
      <c r="C89" s="208"/>
      <c r="D89" s="40" t="s">
        <v>948</v>
      </c>
      <c r="E89" s="475" t="s">
        <v>951</v>
      </c>
      <c r="F89" s="258" t="s">
        <v>951</v>
      </c>
      <c r="G89" s="93" t="s">
        <v>913</v>
      </c>
      <c r="H89" s="209" t="s">
        <v>955</v>
      </c>
      <c r="I89" s="209"/>
      <c r="J89" s="209"/>
      <c r="K89" s="209"/>
      <c r="L89" s="209"/>
      <c r="M89" s="209"/>
      <c r="N89" s="73">
        <v>200</v>
      </c>
      <c r="O89" s="662" t="s">
        <v>951</v>
      </c>
      <c r="P89" s="663" t="s">
        <v>951</v>
      </c>
      <c r="Q89" s="664" t="s">
        <v>951</v>
      </c>
      <c r="R89" s="665" t="s">
        <v>912</v>
      </c>
      <c r="S89" s="667" t="s">
        <v>912</v>
      </c>
      <c r="T89" s="897"/>
      <c r="U89" s="74"/>
      <c r="V89" s="48" t="str">
        <f t="shared" si="14"/>
        <v/>
      </c>
      <c r="W89" s="75"/>
      <c r="X89" s="768"/>
      <c r="Y89" s="570" t="e">
        <f>VLOOKUP(E89,[1]Analysis!$E$1:$W$65536,19,FALSE)</f>
        <v>#N/A</v>
      </c>
      <c r="Z89" s="553" t="e">
        <f t="shared" si="10"/>
        <v>#N/A</v>
      </c>
      <c r="AB89" s="54"/>
      <c r="AC89" s="54"/>
      <c r="AD89" s="54"/>
      <c r="AE89" s="54"/>
      <c r="AF89" s="560">
        <f t="shared" si="12"/>
        <v>0</v>
      </c>
      <c r="AG89" s="560">
        <f t="shared" si="2"/>
        <v>0</v>
      </c>
      <c r="AH89" s="37">
        <f t="shared" si="3"/>
        <v>0</v>
      </c>
      <c r="AI89" s="560">
        <f t="shared" si="4"/>
        <v>0</v>
      </c>
      <c r="AJ89" s="560">
        <f t="shared" si="5"/>
        <v>0</v>
      </c>
      <c r="AK89" s="560">
        <f t="shared" si="6"/>
        <v>0</v>
      </c>
      <c r="AL89" s="560">
        <f t="shared" si="7"/>
        <v>0</v>
      </c>
      <c r="AM89" s="55"/>
      <c r="AN89" s="55"/>
      <c r="AO89" s="55"/>
      <c r="AP89" s="55"/>
      <c r="AQ89" s="55"/>
      <c r="AR89" s="55"/>
      <c r="AS89" s="55"/>
    </row>
    <row r="90" spans="1:45" s="56" customFormat="1" ht="13.5" customHeight="1" x14ac:dyDescent="0.2">
      <c r="A90" s="40" t="s">
        <v>144</v>
      </c>
      <c r="B90" s="196" t="s">
        <v>684</v>
      </c>
      <c r="C90" s="208"/>
      <c r="D90" s="40" t="s">
        <v>948</v>
      </c>
      <c r="E90" s="475" t="s">
        <v>952</v>
      </c>
      <c r="F90" s="258" t="s">
        <v>952</v>
      </c>
      <c r="G90" s="93" t="s">
        <v>913</v>
      </c>
      <c r="H90" s="209" t="s">
        <v>955</v>
      </c>
      <c r="I90" s="209"/>
      <c r="J90" s="209"/>
      <c r="K90" s="209"/>
      <c r="L90" s="209"/>
      <c r="M90" s="209"/>
      <c r="N90" s="73">
        <v>200</v>
      </c>
      <c r="O90" s="662" t="s">
        <v>952</v>
      </c>
      <c r="P90" s="663" t="s">
        <v>952</v>
      </c>
      <c r="Q90" s="664" t="s">
        <v>952</v>
      </c>
      <c r="R90" s="665" t="s">
        <v>100</v>
      </c>
      <c r="S90" s="667" t="s">
        <v>100</v>
      </c>
      <c r="T90" s="897"/>
      <c r="U90" s="74"/>
      <c r="V90" s="48" t="str">
        <f t="shared" si="14"/>
        <v/>
      </c>
      <c r="W90" s="75"/>
      <c r="X90" s="768"/>
      <c r="Y90" s="570" t="e">
        <f>VLOOKUP(E90,[1]Analysis!$E$1:$W$65536,19,FALSE)</f>
        <v>#N/A</v>
      </c>
      <c r="Z90" s="553" t="e">
        <f t="shared" si="10"/>
        <v>#N/A</v>
      </c>
      <c r="AB90" s="54"/>
      <c r="AC90" s="54"/>
      <c r="AD90" s="54"/>
      <c r="AE90" s="54"/>
      <c r="AF90" s="560">
        <f t="shared" si="12"/>
        <v>0</v>
      </c>
      <c r="AG90" s="560">
        <f t="shared" si="2"/>
        <v>0</v>
      </c>
      <c r="AH90" s="37">
        <f t="shared" si="3"/>
        <v>0</v>
      </c>
      <c r="AI90" s="560">
        <f t="shared" si="4"/>
        <v>0</v>
      </c>
      <c r="AJ90" s="560">
        <f t="shared" si="5"/>
        <v>0</v>
      </c>
      <c r="AK90" s="560">
        <f t="shared" si="6"/>
        <v>0</v>
      </c>
      <c r="AL90" s="560">
        <f t="shared" si="7"/>
        <v>0</v>
      </c>
      <c r="AM90" s="55"/>
      <c r="AN90" s="55"/>
      <c r="AO90" s="55"/>
      <c r="AP90" s="55"/>
      <c r="AQ90" s="55"/>
      <c r="AR90" s="55"/>
      <c r="AS90" s="55"/>
    </row>
    <row r="91" spans="1:45" s="56" customFormat="1" ht="13.5" customHeight="1" x14ac:dyDescent="0.2">
      <c r="A91" s="40" t="s">
        <v>144</v>
      </c>
      <c r="B91" s="196" t="s">
        <v>684</v>
      </c>
      <c r="C91" s="208"/>
      <c r="D91" s="40" t="s">
        <v>948</v>
      </c>
      <c r="E91" s="475" t="s">
        <v>953</v>
      </c>
      <c r="F91" s="258" t="s">
        <v>953</v>
      </c>
      <c r="G91" s="93" t="s">
        <v>913</v>
      </c>
      <c r="H91" s="209" t="s">
        <v>955</v>
      </c>
      <c r="I91" s="209"/>
      <c r="J91" s="209"/>
      <c r="K91" s="209"/>
      <c r="L91" s="209"/>
      <c r="M91" s="209"/>
      <c r="N91" s="73">
        <v>200</v>
      </c>
      <c r="O91" s="662" t="s">
        <v>953</v>
      </c>
      <c r="P91" s="663" t="s">
        <v>953</v>
      </c>
      <c r="Q91" s="664" t="s">
        <v>953</v>
      </c>
      <c r="R91" s="665" t="s">
        <v>101</v>
      </c>
      <c r="S91" s="667" t="s">
        <v>101</v>
      </c>
      <c r="T91" s="897"/>
      <c r="U91" s="47"/>
      <c r="V91" s="48" t="str">
        <f t="shared" si="14"/>
        <v/>
      </c>
      <c r="W91" s="260"/>
      <c r="X91" s="768"/>
      <c r="Y91" s="570" t="e">
        <f>VLOOKUP(E91,[1]Analysis!$E$1:$W$65536,19,FALSE)</f>
        <v>#N/A</v>
      </c>
      <c r="Z91" s="553" t="e">
        <f t="shared" si="10"/>
        <v>#N/A</v>
      </c>
      <c r="AB91" s="54"/>
      <c r="AC91" s="54"/>
      <c r="AD91" s="54"/>
      <c r="AE91" s="54"/>
      <c r="AF91" s="560">
        <f t="shared" si="12"/>
        <v>0</v>
      </c>
      <c r="AG91" s="560">
        <f t="shared" si="2"/>
        <v>0</v>
      </c>
      <c r="AH91" s="37">
        <f t="shared" si="3"/>
        <v>0</v>
      </c>
      <c r="AI91" s="560">
        <f t="shared" si="4"/>
        <v>0</v>
      </c>
      <c r="AJ91" s="560">
        <f t="shared" si="5"/>
        <v>0</v>
      </c>
      <c r="AK91" s="560">
        <f t="shared" si="6"/>
        <v>0</v>
      </c>
      <c r="AL91" s="560">
        <f t="shared" si="7"/>
        <v>0</v>
      </c>
      <c r="AM91" s="55"/>
      <c r="AN91" s="55"/>
      <c r="AO91" s="55"/>
      <c r="AP91" s="55"/>
      <c r="AQ91" s="55"/>
      <c r="AR91" s="55"/>
      <c r="AS91" s="55"/>
    </row>
    <row r="92" spans="1:45" s="56" customFormat="1" ht="13.5" customHeight="1" thickBot="1" x14ac:dyDescent="0.25">
      <c r="A92" s="40" t="s">
        <v>144</v>
      </c>
      <c r="B92" s="196" t="s">
        <v>684</v>
      </c>
      <c r="C92" s="202"/>
      <c r="D92" s="127" t="s">
        <v>948</v>
      </c>
      <c r="E92" s="475" t="s">
        <v>954</v>
      </c>
      <c r="F92" s="258" t="s">
        <v>954</v>
      </c>
      <c r="G92" s="93" t="s">
        <v>913</v>
      </c>
      <c r="H92" s="626" t="s">
        <v>955</v>
      </c>
      <c r="I92" s="626"/>
      <c r="J92" s="626"/>
      <c r="K92" s="626"/>
      <c r="L92" s="626"/>
      <c r="M92" s="627"/>
      <c r="N92" s="73">
        <v>200</v>
      </c>
      <c r="O92" s="662" t="s">
        <v>954</v>
      </c>
      <c r="P92" s="663" t="s">
        <v>954</v>
      </c>
      <c r="Q92" s="664" t="s">
        <v>954</v>
      </c>
      <c r="R92" s="665" t="s">
        <v>102</v>
      </c>
      <c r="S92" s="667" t="s">
        <v>102</v>
      </c>
      <c r="T92" s="897"/>
      <c r="U92" s="47"/>
      <c r="V92" s="48" t="str">
        <f t="shared" si="14"/>
        <v/>
      </c>
      <c r="W92" s="276"/>
      <c r="X92" s="769"/>
      <c r="Y92" s="570" t="e">
        <f>VLOOKUP(E92,[1]Analysis!$E$1:$W$65536,19,FALSE)</f>
        <v>#N/A</v>
      </c>
      <c r="Z92" s="553" t="e">
        <f t="shared" si="10"/>
        <v>#N/A</v>
      </c>
      <c r="AB92" s="54"/>
      <c r="AC92" s="54"/>
      <c r="AD92" s="54"/>
      <c r="AE92" s="54"/>
      <c r="AF92" s="560">
        <f t="shared" si="12"/>
        <v>0</v>
      </c>
      <c r="AG92" s="560">
        <f t="shared" si="2"/>
        <v>0</v>
      </c>
      <c r="AH92" s="37">
        <f t="shared" si="3"/>
        <v>0</v>
      </c>
      <c r="AI92" s="560">
        <f t="shared" si="4"/>
        <v>0</v>
      </c>
      <c r="AJ92" s="560">
        <f t="shared" si="5"/>
        <v>0</v>
      </c>
      <c r="AK92" s="560">
        <f t="shared" si="6"/>
        <v>0</v>
      </c>
      <c r="AL92" s="560">
        <f t="shared" si="7"/>
        <v>0</v>
      </c>
      <c r="AM92" s="55"/>
      <c r="AN92" s="55"/>
      <c r="AO92" s="55"/>
      <c r="AP92" s="55"/>
      <c r="AQ92" s="55"/>
      <c r="AR92" s="55"/>
      <c r="AS92" s="55"/>
    </row>
    <row r="93" spans="1:45" s="39" customFormat="1" ht="25.5" x14ac:dyDescent="0.2">
      <c r="A93" s="294" t="s">
        <v>137</v>
      </c>
      <c r="B93" s="628" t="s">
        <v>684</v>
      </c>
      <c r="C93" s="773"/>
      <c r="D93" s="131" t="s">
        <v>680</v>
      </c>
      <c r="E93" s="475" t="s">
        <v>136</v>
      </c>
      <c r="F93" s="258"/>
      <c r="G93" s="42" t="s">
        <v>5</v>
      </c>
      <c r="H93" s="589" t="s">
        <v>135</v>
      </c>
      <c r="I93" s="589"/>
      <c r="J93" s="589"/>
      <c r="K93" s="589"/>
      <c r="L93" s="589"/>
      <c r="M93" s="590"/>
      <c r="N93" s="275"/>
      <c r="O93" s="629" t="s">
        <v>810</v>
      </c>
      <c r="P93" s="630"/>
      <c r="Q93" s="630"/>
      <c r="R93" s="630" t="s">
        <v>35</v>
      </c>
      <c r="S93" s="631"/>
      <c r="T93" s="900"/>
      <c r="U93" s="47"/>
      <c r="V93" s="48" t="str">
        <f t="shared" ref="V93:V114" si="15">IF(U93*T93=0,"",U93*T93)</f>
        <v/>
      </c>
      <c r="W93" s="514"/>
      <c r="X93" s="616">
        <v>4</v>
      </c>
      <c r="Y93" s="570">
        <f>VLOOKUP(E93,[2]analysis!$B$1:$AB$65536,27,FALSE)</f>
        <v>0</v>
      </c>
      <c r="Z93" s="553">
        <f t="shared" si="10"/>
        <v>0</v>
      </c>
      <c r="AB93" s="37"/>
      <c r="AC93" s="37"/>
      <c r="AD93" s="37"/>
      <c r="AE93" s="37"/>
      <c r="AF93" s="560">
        <f t="shared" si="12"/>
        <v>0</v>
      </c>
      <c r="AG93" s="560">
        <f t="shared" si="2"/>
        <v>0</v>
      </c>
      <c r="AH93" s="37">
        <f t="shared" si="3"/>
        <v>0</v>
      </c>
      <c r="AI93" s="560">
        <f t="shared" si="4"/>
        <v>0</v>
      </c>
      <c r="AJ93" s="560">
        <f t="shared" si="5"/>
        <v>0</v>
      </c>
      <c r="AK93" s="560">
        <f t="shared" si="6"/>
        <v>0</v>
      </c>
      <c r="AL93" s="560">
        <f t="shared" si="7"/>
        <v>0</v>
      </c>
      <c r="AM93" s="38"/>
      <c r="AN93" s="38"/>
      <c r="AO93" s="38"/>
      <c r="AP93" s="38"/>
      <c r="AQ93" s="38"/>
      <c r="AR93" s="38"/>
      <c r="AS93" s="38"/>
    </row>
    <row r="94" spans="1:45" s="39" customFormat="1" ht="12.75" customHeight="1" x14ac:dyDescent="0.2">
      <c r="A94" s="40" t="s">
        <v>137</v>
      </c>
      <c r="B94" s="196" t="s">
        <v>684</v>
      </c>
      <c r="C94" s="208"/>
      <c r="D94" s="40" t="s">
        <v>680</v>
      </c>
      <c r="E94" s="472" t="s">
        <v>922</v>
      </c>
      <c r="F94" s="458" t="s">
        <v>922</v>
      </c>
      <c r="G94" s="82" t="s">
        <v>913</v>
      </c>
      <c r="H94" s="209" t="s">
        <v>135</v>
      </c>
      <c r="I94" s="209"/>
      <c r="J94" s="209"/>
      <c r="K94" s="209"/>
      <c r="L94" s="209"/>
      <c r="M94" s="200"/>
      <c r="N94" s="73">
        <v>80</v>
      </c>
      <c r="O94" s="665" t="s">
        <v>922</v>
      </c>
      <c r="P94" s="666"/>
      <c r="Q94" s="667"/>
      <c r="R94" s="665">
        <v>6</v>
      </c>
      <c r="S94" s="667"/>
      <c r="T94" s="897"/>
      <c r="U94" s="74"/>
      <c r="V94" s="48" t="str">
        <f t="shared" si="15"/>
        <v/>
      </c>
      <c r="W94" s="75"/>
      <c r="X94" s="617"/>
      <c r="Y94" s="570" t="e">
        <f>VLOOKUP(E94,[1]Analysis!$E$1:$W$65536,19,FALSE)</f>
        <v>#N/A</v>
      </c>
      <c r="Z94" s="553" t="e">
        <f t="shared" si="10"/>
        <v>#N/A</v>
      </c>
      <c r="AB94" s="37"/>
      <c r="AC94" s="37"/>
      <c r="AD94" s="37"/>
      <c r="AE94" s="37"/>
      <c r="AF94" s="560">
        <f t="shared" si="12"/>
        <v>0</v>
      </c>
      <c r="AG94" s="560">
        <f t="shared" si="2"/>
        <v>0</v>
      </c>
      <c r="AH94" s="37">
        <f t="shared" si="3"/>
        <v>0</v>
      </c>
      <c r="AI94" s="560">
        <f t="shared" si="4"/>
        <v>0</v>
      </c>
      <c r="AJ94" s="560">
        <f t="shared" si="5"/>
        <v>0</v>
      </c>
      <c r="AK94" s="560">
        <f t="shared" si="6"/>
        <v>0</v>
      </c>
      <c r="AL94" s="560">
        <f t="shared" si="7"/>
        <v>0</v>
      </c>
      <c r="AM94" s="38"/>
      <c r="AN94" s="38"/>
      <c r="AO94" s="38"/>
      <c r="AP94" s="38"/>
      <c r="AQ94" s="38"/>
      <c r="AR94" s="38"/>
      <c r="AS94" s="38"/>
    </row>
    <row r="95" spans="1:45" s="39" customFormat="1" ht="12.75" customHeight="1" x14ac:dyDescent="0.2">
      <c r="A95" s="40" t="s">
        <v>137</v>
      </c>
      <c r="B95" s="196" t="s">
        <v>684</v>
      </c>
      <c r="C95" s="208"/>
      <c r="D95" s="40" t="s">
        <v>680</v>
      </c>
      <c r="E95" s="472" t="s">
        <v>923</v>
      </c>
      <c r="F95" s="458" t="s">
        <v>923</v>
      </c>
      <c r="G95" s="82" t="s">
        <v>913</v>
      </c>
      <c r="H95" s="209" t="s">
        <v>135</v>
      </c>
      <c r="I95" s="209"/>
      <c r="J95" s="209"/>
      <c r="K95" s="209"/>
      <c r="L95" s="209"/>
      <c r="M95" s="200"/>
      <c r="N95" s="73">
        <v>80</v>
      </c>
      <c r="O95" s="665" t="s">
        <v>923</v>
      </c>
      <c r="P95" s="666"/>
      <c r="Q95" s="667"/>
      <c r="R95" s="665">
        <v>6.5</v>
      </c>
      <c r="S95" s="667"/>
      <c r="T95" s="897"/>
      <c r="U95" s="74"/>
      <c r="V95" s="48" t="str">
        <f t="shared" si="15"/>
        <v/>
      </c>
      <c r="W95" s="75"/>
      <c r="X95" s="617"/>
      <c r="Y95" s="570" t="e">
        <f>VLOOKUP(E95,[1]Analysis!$E$1:$W$65536,19,FALSE)</f>
        <v>#N/A</v>
      </c>
      <c r="Z95" s="553" t="e">
        <f t="shared" si="10"/>
        <v>#N/A</v>
      </c>
      <c r="AB95" s="37"/>
      <c r="AC95" s="37"/>
      <c r="AD95" s="37"/>
      <c r="AE95" s="37"/>
      <c r="AF95" s="560">
        <f t="shared" si="12"/>
        <v>0</v>
      </c>
      <c r="AG95" s="560">
        <f t="shared" si="2"/>
        <v>0</v>
      </c>
      <c r="AH95" s="37">
        <f t="shared" si="3"/>
        <v>0</v>
      </c>
      <c r="AI95" s="560">
        <f t="shared" si="4"/>
        <v>0</v>
      </c>
      <c r="AJ95" s="560">
        <f t="shared" si="5"/>
        <v>0</v>
      </c>
      <c r="AK95" s="560">
        <f t="shared" si="6"/>
        <v>0</v>
      </c>
      <c r="AL95" s="560">
        <f t="shared" si="7"/>
        <v>0</v>
      </c>
      <c r="AM95" s="38"/>
      <c r="AN95" s="38"/>
      <c r="AO95" s="38"/>
      <c r="AP95" s="38"/>
      <c r="AQ95" s="38"/>
      <c r="AR95" s="38"/>
      <c r="AS95" s="38"/>
    </row>
    <row r="96" spans="1:45" s="39" customFormat="1" ht="13.5" customHeight="1" x14ac:dyDescent="0.2">
      <c r="A96" s="40" t="s">
        <v>137</v>
      </c>
      <c r="B96" s="196" t="s">
        <v>684</v>
      </c>
      <c r="C96" s="208"/>
      <c r="D96" s="40" t="s">
        <v>680</v>
      </c>
      <c r="E96" s="472" t="s">
        <v>924</v>
      </c>
      <c r="F96" s="458" t="s">
        <v>924</v>
      </c>
      <c r="G96" s="290" t="s">
        <v>913</v>
      </c>
      <c r="H96" s="209" t="s">
        <v>135</v>
      </c>
      <c r="I96" s="209"/>
      <c r="J96" s="209"/>
      <c r="K96" s="209"/>
      <c r="L96" s="209"/>
      <c r="M96" s="200"/>
      <c r="N96" s="73">
        <v>80</v>
      </c>
      <c r="O96" s="665" t="s">
        <v>924</v>
      </c>
      <c r="P96" s="666"/>
      <c r="Q96" s="667"/>
      <c r="R96" s="718">
        <v>7</v>
      </c>
      <c r="S96" s="718"/>
      <c r="T96" s="897"/>
      <c r="U96" s="47"/>
      <c r="V96" s="48" t="str">
        <f t="shared" si="15"/>
        <v/>
      </c>
      <c r="W96" s="260"/>
      <c r="X96" s="617"/>
      <c r="Y96" s="570" t="e">
        <f>VLOOKUP(E96,[1]Analysis!$E$1:$W$65536,19,FALSE)</f>
        <v>#N/A</v>
      </c>
      <c r="Z96" s="553" t="e">
        <f t="shared" si="10"/>
        <v>#N/A</v>
      </c>
      <c r="AB96" s="37"/>
      <c r="AC96" s="37"/>
      <c r="AD96" s="37"/>
      <c r="AE96" s="37"/>
      <c r="AF96" s="560">
        <f t="shared" si="12"/>
        <v>0</v>
      </c>
      <c r="AG96" s="560">
        <f t="shared" si="2"/>
        <v>0</v>
      </c>
      <c r="AH96" s="37">
        <f t="shared" si="3"/>
        <v>0</v>
      </c>
      <c r="AI96" s="560">
        <f t="shared" si="4"/>
        <v>0</v>
      </c>
      <c r="AJ96" s="560">
        <f t="shared" si="5"/>
        <v>0</v>
      </c>
      <c r="AK96" s="560">
        <f t="shared" si="6"/>
        <v>0</v>
      </c>
      <c r="AL96" s="560">
        <f t="shared" si="7"/>
        <v>0</v>
      </c>
      <c r="AM96" s="38"/>
      <c r="AN96" s="38"/>
      <c r="AO96" s="38"/>
      <c r="AP96" s="38"/>
      <c r="AQ96" s="38"/>
      <c r="AR96" s="38"/>
      <c r="AS96" s="38"/>
    </row>
    <row r="97" spans="1:45" s="39" customFormat="1" ht="13.5" customHeight="1" x14ac:dyDescent="0.2">
      <c r="A97" s="40" t="s">
        <v>137</v>
      </c>
      <c r="B97" s="196" t="s">
        <v>684</v>
      </c>
      <c r="C97" s="208"/>
      <c r="D97" s="40" t="s">
        <v>680</v>
      </c>
      <c r="E97" s="472" t="s">
        <v>925</v>
      </c>
      <c r="F97" s="458" t="s">
        <v>925</v>
      </c>
      <c r="G97" s="524" t="s">
        <v>913</v>
      </c>
      <c r="H97" s="209" t="s">
        <v>135</v>
      </c>
      <c r="I97" s="209"/>
      <c r="J97" s="209"/>
      <c r="K97" s="209"/>
      <c r="L97" s="209"/>
      <c r="M97" s="200"/>
      <c r="N97" s="73">
        <v>80</v>
      </c>
      <c r="O97" s="665" t="s">
        <v>925</v>
      </c>
      <c r="P97" s="666"/>
      <c r="Q97" s="667"/>
      <c r="R97" s="718">
        <v>7.5</v>
      </c>
      <c r="S97" s="718"/>
      <c r="T97" s="897"/>
      <c r="U97" s="47"/>
      <c r="V97" s="48" t="str">
        <f t="shared" si="15"/>
        <v/>
      </c>
      <c r="W97" s="260"/>
      <c r="X97" s="617"/>
      <c r="Y97" s="570" t="e">
        <f>VLOOKUP(E97,[1]Analysis!$E$1:$W$65536,19,FALSE)</f>
        <v>#N/A</v>
      </c>
      <c r="Z97" s="553" t="e">
        <f t="shared" si="10"/>
        <v>#N/A</v>
      </c>
      <c r="AB97" s="37"/>
      <c r="AC97" s="37"/>
      <c r="AD97" s="37"/>
      <c r="AE97" s="37"/>
      <c r="AF97" s="560">
        <f t="shared" ref="AF97:AF133" si="16">T97/1.1</f>
        <v>0</v>
      </c>
      <c r="AG97" s="560">
        <f t="shared" si="2"/>
        <v>0</v>
      </c>
      <c r="AH97" s="37">
        <f t="shared" si="3"/>
        <v>0</v>
      </c>
      <c r="AI97" s="560">
        <f t="shared" si="4"/>
        <v>0</v>
      </c>
      <c r="AJ97" s="560">
        <f t="shared" si="5"/>
        <v>0</v>
      </c>
      <c r="AK97" s="560">
        <f t="shared" si="6"/>
        <v>0</v>
      </c>
      <c r="AL97" s="560">
        <f t="shared" si="7"/>
        <v>0</v>
      </c>
      <c r="AM97" s="38"/>
      <c r="AN97" s="38"/>
      <c r="AO97" s="38"/>
      <c r="AP97" s="38"/>
      <c r="AQ97" s="38"/>
      <c r="AR97" s="38"/>
      <c r="AS97" s="38"/>
    </row>
    <row r="98" spans="1:45" s="39" customFormat="1" ht="13.5" customHeight="1" x14ac:dyDescent="0.2">
      <c r="A98" s="40" t="s">
        <v>137</v>
      </c>
      <c r="B98" s="196" t="s">
        <v>684</v>
      </c>
      <c r="C98" s="208"/>
      <c r="D98" s="40" t="s">
        <v>680</v>
      </c>
      <c r="E98" s="472" t="s">
        <v>926</v>
      </c>
      <c r="F98" s="458" t="s">
        <v>926</v>
      </c>
      <c r="G98" s="524" t="s">
        <v>913</v>
      </c>
      <c r="H98" s="209" t="s">
        <v>135</v>
      </c>
      <c r="I98" s="209"/>
      <c r="J98" s="209"/>
      <c r="K98" s="209"/>
      <c r="L98" s="209"/>
      <c r="M98" s="200"/>
      <c r="N98" s="73">
        <v>80</v>
      </c>
      <c r="O98" s="665" t="s">
        <v>926</v>
      </c>
      <c r="P98" s="666"/>
      <c r="Q98" s="667"/>
      <c r="R98" s="718">
        <v>8</v>
      </c>
      <c r="S98" s="718"/>
      <c r="T98" s="897"/>
      <c r="U98" s="47"/>
      <c r="V98" s="48" t="str">
        <f t="shared" si="15"/>
        <v/>
      </c>
      <c r="W98" s="260"/>
      <c r="X98" s="617"/>
      <c r="Y98" s="570" t="e">
        <f>VLOOKUP(E98,[1]Analysis!$E$1:$W$65536,19,FALSE)</f>
        <v>#N/A</v>
      </c>
      <c r="Z98" s="553" t="e">
        <f t="shared" si="10"/>
        <v>#N/A</v>
      </c>
      <c r="AB98" s="37"/>
      <c r="AC98" s="37"/>
      <c r="AD98" s="37"/>
      <c r="AE98" s="37"/>
      <c r="AF98" s="560">
        <f t="shared" si="16"/>
        <v>0</v>
      </c>
      <c r="AG98" s="560">
        <f t="shared" ref="AG98:AG163" si="17">T98*$AG$30</f>
        <v>0</v>
      </c>
      <c r="AH98" s="37">
        <f t="shared" ref="AH98:AH163" si="18">AG98/1.1</f>
        <v>0</v>
      </c>
      <c r="AI98" s="560">
        <f t="shared" ref="AI98:AI163" si="19">AF98+AH98</f>
        <v>0</v>
      </c>
      <c r="AJ98" s="560">
        <f t="shared" ref="AJ98:AJ163" si="20">T98*AJ$30</f>
        <v>0</v>
      </c>
      <c r="AK98" s="560">
        <f t="shared" ref="AK98:AK163" si="21">AJ98/1.1</f>
        <v>0</v>
      </c>
      <c r="AL98" s="560">
        <f t="shared" ref="AL98:AL163" si="22">$AF98+AK98</f>
        <v>0</v>
      </c>
      <c r="AM98" s="38"/>
      <c r="AN98" s="38"/>
      <c r="AO98" s="38"/>
      <c r="AP98" s="38"/>
      <c r="AQ98" s="38"/>
      <c r="AR98" s="38"/>
      <c r="AS98" s="38"/>
    </row>
    <row r="99" spans="1:45" s="39" customFormat="1" ht="13.5" customHeight="1" x14ac:dyDescent="0.2">
      <c r="A99" s="40" t="s">
        <v>137</v>
      </c>
      <c r="B99" s="196" t="s">
        <v>684</v>
      </c>
      <c r="C99" s="208"/>
      <c r="D99" s="40" t="s">
        <v>680</v>
      </c>
      <c r="E99" s="473" t="s">
        <v>927</v>
      </c>
      <c r="F99" s="459" t="s">
        <v>927</v>
      </c>
      <c r="G99" s="82" t="s">
        <v>913</v>
      </c>
      <c r="H99" s="209" t="s">
        <v>135</v>
      </c>
      <c r="I99" s="209"/>
      <c r="J99" s="209"/>
      <c r="K99" s="209"/>
      <c r="L99" s="209"/>
      <c r="M99" s="200"/>
      <c r="N99" s="73">
        <v>80</v>
      </c>
      <c r="O99" s="729" t="s">
        <v>927</v>
      </c>
      <c r="P99" s="731"/>
      <c r="Q99" s="730"/>
      <c r="R99" s="719">
        <v>8.5</v>
      </c>
      <c r="S99" s="719"/>
      <c r="T99" s="900"/>
      <c r="U99" s="273"/>
      <c r="V99" s="274" t="str">
        <f t="shared" si="15"/>
        <v/>
      </c>
      <c r="W99" s="276"/>
      <c r="X99" s="617"/>
      <c r="Y99" s="570" t="e">
        <f>VLOOKUP(E99,[1]Analysis!$E$1:$W$65536,19,FALSE)</f>
        <v>#N/A</v>
      </c>
      <c r="Z99" s="553" t="e">
        <f t="shared" si="10"/>
        <v>#N/A</v>
      </c>
      <c r="AB99" s="37"/>
      <c r="AC99" s="37"/>
      <c r="AD99" s="37"/>
      <c r="AE99" s="37"/>
      <c r="AF99" s="560">
        <f t="shared" si="16"/>
        <v>0</v>
      </c>
      <c r="AG99" s="560">
        <f t="shared" si="17"/>
        <v>0</v>
      </c>
      <c r="AH99" s="37">
        <f t="shared" si="18"/>
        <v>0</v>
      </c>
      <c r="AI99" s="560">
        <f t="shared" si="19"/>
        <v>0</v>
      </c>
      <c r="AJ99" s="560">
        <f t="shared" si="20"/>
        <v>0</v>
      </c>
      <c r="AK99" s="560">
        <f t="shared" si="21"/>
        <v>0</v>
      </c>
      <c r="AL99" s="560">
        <f t="shared" si="22"/>
        <v>0</v>
      </c>
      <c r="AM99" s="38"/>
      <c r="AN99" s="38"/>
      <c r="AO99" s="38"/>
      <c r="AP99" s="38"/>
      <c r="AQ99" s="38"/>
      <c r="AR99" s="38"/>
      <c r="AS99" s="38"/>
    </row>
    <row r="100" spans="1:45" s="39" customFormat="1" ht="25.5" x14ac:dyDescent="0.2">
      <c r="A100" s="40" t="s">
        <v>137</v>
      </c>
      <c r="B100" s="196" t="s">
        <v>684</v>
      </c>
      <c r="C100" s="230"/>
      <c r="D100" s="131" t="s">
        <v>681</v>
      </c>
      <c r="E100" s="475" t="s">
        <v>139</v>
      </c>
      <c r="F100" s="455"/>
      <c r="G100" s="42" t="s">
        <v>5</v>
      </c>
      <c r="H100" s="588" t="s">
        <v>138</v>
      </c>
      <c r="I100" s="589"/>
      <c r="J100" s="589"/>
      <c r="K100" s="589"/>
      <c r="L100" s="589"/>
      <c r="M100" s="590"/>
      <c r="N100" s="73"/>
      <c r="O100" s="629" t="s">
        <v>810</v>
      </c>
      <c r="P100" s="630"/>
      <c r="Q100" s="630"/>
      <c r="R100" s="630" t="s">
        <v>35</v>
      </c>
      <c r="S100" s="631"/>
      <c r="T100" s="897"/>
      <c r="U100" s="47"/>
      <c r="V100" s="48" t="str">
        <f t="shared" si="15"/>
        <v/>
      </c>
      <c r="W100" s="83"/>
      <c r="X100" s="617"/>
      <c r="Y100" s="570" t="e">
        <f>VLOOKUP(E100,[1]Analysis!$E$1:$W$65536,19,FALSE)</f>
        <v>#N/A</v>
      </c>
      <c r="Z100" s="553" t="e">
        <f t="shared" si="10"/>
        <v>#N/A</v>
      </c>
      <c r="AB100" s="37"/>
      <c r="AC100" s="37"/>
      <c r="AD100" s="37"/>
      <c r="AE100" s="37"/>
      <c r="AF100" s="560">
        <f t="shared" si="16"/>
        <v>0</v>
      </c>
      <c r="AG100" s="560">
        <f t="shared" si="17"/>
        <v>0</v>
      </c>
      <c r="AH100" s="37">
        <f t="shared" si="18"/>
        <v>0</v>
      </c>
      <c r="AI100" s="560">
        <f t="shared" si="19"/>
        <v>0</v>
      </c>
      <c r="AJ100" s="560">
        <f t="shared" si="20"/>
        <v>0</v>
      </c>
      <c r="AK100" s="560">
        <f t="shared" si="21"/>
        <v>0</v>
      </c>
      <c r="AL100" s="560">
        <f t="shared" si="22"/>
        <v>0</v>
      </c>
      <c r="AM100" s="38"/>
      <c r="AN100" s="38"/>
      <c r="AO100" s="38"/>
      <c r="AP100" s="38"/>
      <c r="AQ100" s="38"/>
      <c r="AR100" s="38"/>
      <c r="AS100" s="38"/>
    </row>
    <row r="101" spans="1:45" s="39" customFormat="1" ht="12.75" customHeight="1" x14ac:dyDescent="0.2">
      <c r="A101" s="40" t="s">
        <v>137</v>
      </c>
      <c r="B101" s="196" t="s">
        <v>684</v>
      </c>
      <c r="C101" s="230"/>
      <c r="D101" s="40" t="s">
        <v>681</v>
      </c>
      <c r="E101" s="467" t="s">
        <v>902</v>
      </c>
      <c r="F101" s="258" t="s">
        <v>902</v>
      </c>
      <c r="G101" s="82" t="s">
        <v>913</v>
      </c>
      <c r="H101" s="195" t="s">
        <v>138</v>
      </c>
      <c r="I101" s="209"/>
      <c r="J101" s="209"/>
      <c r="K101" s="209"/>
      <c r="L101" s="209"/>
      <c r="M101" s="200"/>
      <c r="N101" s="73">
        <v>80</v>
      </c>
      <c r="O101" s="665" t="str">
        <f t="shared" ref="O101:O106" si="23">F101</f>
        <v>4151PF</v>
      </c>
      <c r="P101" s="666"/>
      <c r="Q101" s="667"/>
      <c r="R101" s="665">
        <v>6</v>
      </c>
      <c r="S101" s="667"/>
      <c r="T101" s="897"/>
      <c r="U101" s="74"/>
      <c r="V101" s="48" t="str">
        <f t="shared" si="15"/>
        <v/>
      </c>
      <c r="W101" s="83"/>
      <c r="X101" s="617"/>
      <c r="Y101" s="570" t="e">
        <f>VLOOKUP(E101,[1]Analysis!$E$1:$W$65536,19,FALSE)</f>
        <v>#N/A</v>
      </c>
      <c r="Z101" s="553" t="e">
        <f t="shared" si="10"/>
        <v>#N/A</v>
      </c>
      <c r="AB101" s="37"/>
      <c r="AC101" s="37"/>
      <c r="AD101" s="37"/>
      <c r="AE101" s="37"/>
      <c r="AF101" s="560">
        <f t="shared" si="16"/>
        <v>0</v>
      </c>
      <c r="AG101" s="560">
        <f t="shared" si="17"/>
        <v>0</v>
      </c>
      <c r="AH101" s="37">
        <f t="shared" si="18"/>
        <v>0</v>
      </c>
      <c r="AI101" s="560">
        <f t="shared" si="19"/>
        <v>0</v>
      </c>
      <c r="AJ101" s="560">
        <f t="shared" si="20"/>
        <v>0</v>
      </c>
      <c r="AK101" s="560">
        <f t="shared" si="21"/>
        <v>0</v>
      </c>
      <c r="AL101" s="560">
        <f t="shared" si="22"/>
        <v>0</v>
      </c>
      <c r="AM101" s="38"/>
      <c r="AN101" s="38"/>
      <c r="AO101" s="38"/>
      <c r="AP101" s="38"/>
      <c r="AQ101" s="38"/>
      <c r="AR101" s="38"/>
      <c r="AS101" s="38"/>
    </row>
    <row r="102" spans="1:45" s="39" customFormat="1" ht="12.75" customHeight="1" x14ac:dyDescent="0.2">
      <c r="A102" s="40" t="s">
        <v>137</v>
      </c>
      <c r="B102" s="196" t="s">
        <v>684</v>
      </c>
      <c r="C102" s="230"/>
      <c r="D102" s="40" t="s">
        <v>681</v>
      </c>
      <c r="E102" s="467" t="s">
        <v>903</v>
      </c>
      <c r="F102" s="258" t="s">
        <v>903</v>
      </c>
      <c r="G102" s="82" t="s">
        <v>913</v>
      </c>
      <c r="H102" s="195" t="s">
        <v>138</v>
      </c>
      <c r="I102" s="209"/>
      <c r="J102" s="209"/>
      <c r="K102" s="209"/>
      <c r="L102" s="209"/>
      <c r="M102" s="200"/>
      <c r="N102" s="73">
        <v>80</v>
      </c>
      <c r="O102" s="665" t="str">
        <f t="shared" si="23"/>
        <v>4152PF</v>
      </c>
      <c r="P102" s="666"/>
      <c r="Q102" s="667"/>
      <c r="R102" s="665">
        <v>6.5</v>
      </c>
      <c r="S102" s="667"/>
      <c r="T102" s="897"/>
      <c r="U102" s="74"/>
      <c r="V102" s="48" t="str">
        <f t="shared" si="15"/>
        <v/>
      </c>
      <c r="W102" s="83"/>
      <c r="X102" s="617"/>
      <c r="Y102" s="570" t="e">
        <f>VLOOKUP(E102,[1]Analysis!$E$1:$W$65536,19,FALSE)</f>
        <v>#N/A</v>
      </c>
      <c r="Z102" s="553" t="e">
        <f t="shared" si="10"/>
        <v>#N/A</v>
      </c>
      <c r="AB102" s="37"/>
      <c r="AC102" s="37"/>
      <c r="AD102" s="37"/>
      <c r="AE102" s="37"/>
      <c r="AF102" s="560">
        <f t="shared" si="16"/>
        <v>0</v>
      </c>
      <c r="AG102" s="560">
        <f t="shared" si="17"/>
        <v>0</v>
      </c>
      <c r="AH102" s="37">
        <f t="shared" si="18"/>
        <v>0</v>
      </c>
      <c r="AI102" s="560">
        <f t="shared" si="19"/>
        <v>0</v>
      </c>
      <c r="AJ102" s="560">
        <f t="shared" si="20"/>
        <v>0</v>
      </c>
      <c r="AK102" s="560">
        <f t="shared" si="21"/>
        <v>0</v>
      </c>
      <c r="AL102" s="560">
        <f t="shared" si="22"/>
        <v>0</v>
      </c>
      <c r="AM102" s="38"/>
      <c r="AN102" s="38"/>
      <c r="AO102" s="38"/>
      <c r="AP102" s="38"/>
      <c r="AQ102" s="38"/>
      <c r="AR102" s="38"/>
      <c r="AS102" s="38"/>
    </row>
    <row r="103" spans="1:45" s="39" customFormat="1" ht="12.75" customHeight="1" x14ac:dyDescent="0.2">
      <c r="A103" s="40" t="s">
        <v>137</v>
      </c>
      <c r="B103" s="196" t="s">
        <v>684</v>
      </c>
      <c r="C103" s="230"/>
      <c r="D103" s="40" t="s">
        <v>681</v>
      </c>
      <c r="E103" s="467" t="s">
        <v>140</v>
      </c>
      <c r="F103" s="258" t="s">
        <v>140</v>
      </c>
      <c r="G103" s="82" t="s">
        <v>913</v>
      </c>
      <c r="H103" s="195" t="s">
        <v>138</v>
      </c>
      <c r="I103" s="209"/>
      <c r="J103" s="209"/>
      <c r="K103" s="209"/>
      <c r="L103" s="209"/>
      <c r="M103" s="200"/>
      <c r="N103" s="73">
        <v>80</v>
      </c>
      <c r="O103" s="665" t="str">
        <f t="shared" si="23"/>
        <v>4153PF</v>
      </c>
      <c r="P103" s="666"/>
      <c r="Q103" s="667"/>
      <c r="R103" s="665">
        <v>7</v>
      </c>
      <c r="S103" s="667"/>
      <c r="T103" s="897"/>
      <c r="U103" s="74"/>
      <c r="V103" s="48" t="str">
        <f t="shared" si="15"/>
        <v/>
      </c>
      <c r="W103" s="83"/>
      <c r="X103" s="617"/>
      <c r="Y103" s="570" t="e">
        <f>VLOOKUP(E103,[1]Analysis!$E$1:$W$65536,19,FALSE)</f>
        <v>#N/A</v>
      </c>
      <c r="Z103" s="553" t="e">
        <f t="shared" si="10"/>
        <v>#N/A</v>
      </c>
      <c r="AB103" s="37"/>
      <c r="AC103" s="37"/>
      <c r="AD103" s="37"/>
      <c r="AE103" s="37"/>
      <c r="AF103" s="560">
        <f t="shared" si="16"/>
        <v>0</v>
      </c>
      <c r="AG103" s="560">
        <f t="shared" si="17"/>
        <v>0</v>
      </c>
      <c r="AH103" s="37">
        <f t="shared" si="18"/>
        <v>0</v>
      </c>
      <c r="AI103" s="560">
        <f t="shared" si="19"/>
        <v>0</v>
      </c>
      <c r="AJ103" s="560">
        <f t="shared" si="20"/>
        <v>0</v>
      </c>
      <c r="AK103" s="560">
        <f t="shared" si="21"/>
        <v>0</v>
      </c>
      <c r="AL103" s="560">
        <f t="shared" si="22"/>
        <v>0</v>
      </c>
      <c r="AM103" s="38"/>
      <c r="AN103" s="38"/>
      <c r="AO103" s="38"/>
      <c r="AP103" s="38"/>
      <c r="AQ103" s="38"/>
      <c r="AR103" s="38"/>
      <c r="AS103" s="38"/>
    </row>
    <row r="104" spans="1:45" s="39" customFormat="1" ht="12.75" customHeight="1" x14ac:dyDescent="0.2">
      <c r="A104" s="40" t="s">
        <v>137</v>
      </c>
      <c r="B104" s="196" t="s">
        <v>684</v>
      </c>
      <c r="C104" s="230"/>
      <c r="D104" s="40" t="s">
        <v>681</v>
      </c>
      <c r="E104" s="467" t="s">
        <v>904</v>
      </c>
      <c r="F104" s="258" t="s">
        <v>904</v>
      </c>
      <c r="G104" s="82" t="s">
        <v>913</v>
      </c>
      <c r="H104" s="195" t="s">
        <v>138</v>
      </c>
      <c r="I104" s="209"/>
      <c r="J104" s="209"/>
      <c r="K104" s="209"/>
      <c r="L104" s="209"/>
      <c r="M104" s="200"/>
      <c r="N104" s="73">
        <v>80</v>
      </c>
      <c r="O104" s="665" t="str">
        <f t="shared" si="23"/>
        <v>4154PF</v>
      </c>
      <c r="P104" s="666"/>
      <c r="Q104" s="667"/>
      <c r="R104" s="665">
        <v>7.5</v>
      </c>
      <c r="S104" s="667"/>
      <c r="T104" s="897"/>
      <c r="U104" s="74"/>
      <c r="V104" s="48" t="str">
        <f t="shared" si="15"/>
        <v/>
      </c>
      <c r="W104" s="83"/>
      <c r="X104" s="617"/>
      <c r="Y104" s="570" t="e">
        <f>VLOOKUP(E104,[1]Analysis!$E$1:$W$65536,19,FALSE)</f>
        <v>#N/A</v>
      </c>
      <c r="Z104" s="553" t="e">
        <f t="shared" si="10"/>
        <v>#N/A</v>
      </c>
      <c r="AB104" s="37"/>
      <c r="AC104" s="37"/>
      <c r="AD104" s="37"/>
      <c r="AE104" s="37"/>
      <c r="AF104" s="560">
        <f t="shared" si="16"/>
        <v>0</v>
      </c>
      <c r="AG104" s="560">
        <f t="shared" si="17"/>
        <v>0</v>
      </c>
      <c r="AH104" s="37">
        <f t="shared" si="18"/>
        <v>0</v>
      </c>
      <c r="AI104" s="560">
        <f t="shared" si="19"/>
        <v>0</v>
      </c>
      <c r="AJ104" s="560">
        <f t="shared" si="20"/>
        <v>0</v>
      </c>
      <c r="AK104" s="560">
        <f t="shared" si="21"/>
        <v>0</v>
      </c>
      <c r="AL104" s="560">
        <f t="shared" si="22"/>
        <v>0</v>
      </c>
      <c r="AM104" s="38"/>
      <c r="AN104" s="38"/>
      <c r="AO104" s="38"/>
      <c r="AP104" s="38"/>
      <c r="AQ104" s="38"/>
      <c r="AR104" s="38"/>
      <c r="AS104" s="38"/>
    </row>
    <row r="105" spans="1:45" s="39" customFormat="1" ht="12.75" customHeight="1" x14ac:dyDescent="0.2">
      <c r="A105" s="40" t="s">
        <v>137</v>
      </c>
      <c r="B105" s="196" t="s">
        <v>684</v>
      </c>
      <c r="C105" s="230"/>
      <c r="D105" s="40" t="s">
        <v>681</v>
      </c>
      <c r="E105" s="467" t="s">
        <v>905</v>
      </c>
      <c r="F105" s="258" t="s">
        <v>905</v>
      </c>
      <c r="G105" s="82" t="s">
        <v>913</v>
      </c>
      <c r="H105" s="195" t="s">
        <v>138</v>
      </c>
      <c r="I105" s="209"/>
      <c r="J105" s="209"/>
      <c r="K105" s="209"/>
      <c r="L105" s="209"/>
      <c r="M105" s="200"/>
      <c r="N105" s="73">
        <v>80</v>
      </c>
      <c r="O105" s="665" t="str">
        <f t="shared" si="23"/>
        <v>4155PF</v>
      </c>
      <c r="P105" s="666"/>
      <c r="Q105" s="667"/>
      <c r="R105" s="665">
        <v>8</v>
      </c>
      <c r="S105" s="667"/>
      <c r="T105" s="897"/>
      <c r="U105" s="74"/>
      <c r="V105" s="48" t="str">
        <f t="shared" si="15"/>
        <v/>
      </c>
      <c r="W105" s="83"/>
      <c r="X105" s="617"/>
      <c r="Y105" s="570" t="e">
        <f>VLOOKUP(E105,[1]Analysis!$E$1:$W$65536,19,FALSE)</f>
        <v>#N/A</v>
      </c>
      <c r="Z105" s="553" t="e">
        <f t="shared" si="10"/>
        <v>#N/A</v>
      </c>
      <c r="AB105" s="37"/>
      <c r="AC105" s="37"/>
      <c r="AD105" s="37"/>
      <c r="AE105" s="37"/>
      <c r="AF105" s="560">
        <f t="shared" si="16"/>
        <v>0</v>
      </c>
      <c r="AG105" s="560">
        <f t="shared" si="17"/>
        <v>0</v>
      </c>
      <c r="AH105" s="37">
        <f t="shared" si="18"/>
        <v>0</v>
      </c>
      <c r="AI105" s="560">
        <f t="shared" si="19"/>
        <v>0</v>
      </c>
      <c r="AJ105" s="560">
        <f t="shared" si="20"/>
        <v>0</v>
      </c>
      <c r="AK105" s="560">
        <f t="shared" si="21"/>
        <v>0</v>
      </c>
      <c r="AL105" s="560">
        <f t="shared" si="22"/>
        <v>0</v>
      </c>
      <c r="AM105" s="38"/>
      <c r="AN105" s="38"/>
      <c r="AO105" s="38"/>
      <c r="AP105" s="38"/>
      <c r="AQ105" s="38"/>
      <c r="AR105" s="38"/>
      <c r="AS105" s="38"/>
    </row>
    <row r="106" spans="1:45" s="39" customFormat="1" ht="13.5" customHeight="1" x14ac:dyDescent="0.2">
      <c r="A106" s="40" t="s">
        <v>137</v>
      </c>
      <c r="B106" s="196" t="s">
        <v>684</v>
      </c>
      <c r="C106" s="230"/>
      <c r="D106" s="40" t="s">
        <v>681</v>
      </c>
      <c r="E106" s="467" t="s">
        <v>906</v>
      </c>
      <c r="F106" s="258" t="s">
        <v>906</v>
      </c>
      <c r="G106" s="82" t="s">
        <v>913</v>
      </c>
      <c r="H106" s="217" t="s">
        <v>138</v>
      </c>
      <c r="I106" s="218"/>
      <c r="J106" s="218"/>
      <c r="K106" s="218"/>
      <c r="L106" s="218"/>
      <c r="M106" s="219"/>
      <c r="N106" s="73">
        <v>80</v>
      </c>
      <c r="O106" s="665" t="str">
        <f t="shared" si="23"/>
        <v>4156PF</v>
      </c>
      <c r="P106" s="666"/>
      <c r="Q106" s="667"/>
      <c r="R106" s="665">
        <v>8.5</v>
      </c>
      <c r="S106" s="667"/>
      <c r="T106" s="897"/>
      <c r="U106" s="74"/>
      <c r="V106" s="48" t="str">
        <f t="shared" si="15"/>
        <v/>
      </c>
      <c r="W106" s="83"/>
      <c r="X106" s="617"/>
      <c r="Y106" s="570" t="e">
        <f>VLOOKUP(E106,[1]Analysis!$E$1:$W$65536,19,FALSE)</f>
        <v>#N/A</v>
      </c>
      <c r="Z106" s="553" t="e">
        <f t="shared" si="10"/>
        <v>#N/A</v>
      </c>
      <c r="AB106" s="37"/>
      <c r="AC106" s="37"/>
      <c r="AD106" s="37"/>
      <c r="AE106" s="37"/>
      <c r="AF106" s="560">
        <f t="shared" si="16"/>
        <v>0</v>
      </c>
      <c r="AG106" s="560">
        <f t="shared" si="17"/>
        <v>0</v>
      </c>
      <c r="AH106" s="37">
        <f t="shared" si="18"/>
        <v>0</v>
      </c>
      <c r="AI106" s="560">
        <f t="shared" si="19"/>
        <v>0</v>
      </c>
      <c r="AJ106" s="560">
        <f t="shared" si="20"/>
        <v>0</v>
      </c>
      <c r="AK106" s="560">
        <f t="shared" si="21"/>
        <v>0</v>
      </c>
      <c r="AL106" s="560">
        <f t="shared" si="22"/>
        <v>0</v>
      </c>
      <c r="AM106" s="38"/>
      <c r="AN106" s="38"/>
      <c r="AO106" s="38"/>
      <c r="AP106" s="38"/>
      <c r="AQ106" s="38"/>
      <c r="AR106" s="38"/>
      <c r="AS106" s="38"/>
    </row>
    <row r="107" spans="1:45" s="39" customFormat="1" ht="27.75" customHeight="1" x14ac:dyDescent="0.2">
      <c r="A107" s="40" t="s">
        <v>137</v>
      </c>
      <c r="B107" s="196" t="s">
        <v>684</v>
      </c>
      <c r="C107" s="230"/>
      <c r="D107" s="40" t="s">
        <v>681</v>
      </c>
      <c r="E107" s="475" t="s">
        <v>142</v>
      </c>
      <c r="F107" s="455"/>
      <c r="G107" s="42" t="s">
        <v>5</v>
      </c>
      <c r="H107" s="588" t="s">
        <v>141</v>
      </c>
      <c r="I107" s="589"/>
      <c r="J107" s="589"/>
      <c r="K107" s="589"/>
      <c r="L107" s="589"/>
      <c r="M107" s="590"/>
      <c r="N107" s="73"/>
      <c r="O107" s="629" t="s">
        <v>810</v>
      </c>
      <c r="P107" s="630"/>
      <c r="Q107" s="630"/>
      <c r="R107" s="630" t="s">
        <v>35</v>
      </c>
      <c r="S107" s="631"/>
      <c r="T107" s="897"/>
      <c r="U107" s="74"/>
      <c r="V107" s="48" t="str">
        <f t="shared" si="15"/>
        <v/>
      </c>
      <c r="W107" s="83"/>
      <c r="X107" s="617"/>
      <c r="Y107" s="570" t="e">
        <f>VLOOKUP(E107,[1]Analysis!$E$1:$W$65536,19,FALSE)</f>
        <v>#N/A</v>
      </c>
      <c r="Z107" s="553" t="e">
        <f t="shared" si="10"/>
        <v>#N/A</v>
      </c>
      <c r="AB107" s="37"/>
      <c r="AC107" s="37"/>
      <c r="AD107" s="37"/>
      <c r="AE107" s="37"/>
      <c r="AF107" s="560">
        <f t="shared" si="16"/>
        <v>0</v>
      </c>
      <c r="AG107" s="560">
        <f t="shared" si="17"/>
        <v>0</v>
      </c>
      <c r="AH107" s="37">
        <f t="shared" si="18"/>
        <v>0</v>
      </c>
      <c r="AI107" s="560">
        <f t="shared" si="19"/>
        <v>0</v>
      </c>
      <c r="AJ107" s="560">
        <f t="shared" si="20"/>
        <v>0</v>
      </c>
      <c r="AK107" s="560">
        <f t="shared" si="21"/>
        <v>0</v>
      </c>
      <c r="AL107" s="560">
        <f t="shared" si="22"/>
        <v>0</v>
      </c>
      <c r="AM107" s="38"/>
      <c r="AN107" s="38"/>
      <c r="AO107" s="38"/>
      <c r="AP107" s="38"/>
      <c r="AQ107" s="38"/>
      <c r="AR107" s="38"/>
      <c r="AS107" s="38"/>
    </row>
    <row r="108" spans="1:45" s="39" customFormat="1" x14ac:dyDescent="0.2">
      <c r="A108" s="40" t="s">
        <v>137</v>
      </c>
      <c r="B108" s="196" t="s">
        <v>684</v>
      </c>
      <c r="C108" s="230"/>
      <c r="D108" s="40" t="s">
        <v>681</v>
      </c>
      <c r="E108" s="467" t="s">
        <v>897</v>
      </c>
      <c r="F108" s="258" t="s">
        <v>897</v>
      </c>
      <c r="G108" s="82" t="s">
        <v>913</v>
      </c>
      <c r="H108" s="195" t="s">
        <v>141</v>
      </c>
      <c r="I108" s="209"/>
      <c r="J108" s="209"/>
      <c r="K108" s="209"/>
      <c r="L108" s="209"/>
      <c r="M108" s="200"/>
      <c r="N108" s="73">
        <v>80</v>
      </c>
      <c r="O108" s="665" t="str">
        <f t="shared" ref="O108:O113" si="24">F108</f>
        <v>4451D</v>
      </c>
      <c r="P108" s="666"/>
      <c r="Q108" s="667"/>
      <c r="R108" s="665">
        <v>6</v>
      </c>
      <c r="S108" s="667"/>
      <c r="T108" s="897"/>
      <c r="U108" s="74"/>
      <c r="V108" s="48" t="str">
        <f t="shared" si="15"/>
        <v/>
      </c>
      <c r="W108" s="83"/>
      <c r="X108" s="617"/>
      <c r="Y108" s="570" t="e">
        <f>VLOOKUP(E108,[1]Analysis!$E$1:$W$65536,19,FALSE)</f>
        <v>#N/A</v>
      </c>
      <c r="Z108" s="553" t="e">
        <f t="shared" si="10"/>
        <v>#N/A</v>
      </c>
      <c r="AB108" s="37"/>
      <c r="AC108" s="37"/>
      <c r="AD108" s="37"/>
      <c r="AE108" s="37"/>
      <c r="AF108" s="560">
        <f t="shared" si="16"/>
        <v>0</v>
      </c>
      <c r="AG108" s="560">
        <f t="shared" si="17"/>
        <v>0</v>
      </c>
      <c r="AH108" s="37">
        <f t="shared" si="18"/>
        <v>0</v>
      </c>
      <c r="AI108" s="560">
        <f t="shared" si="19"/>
        <v>0</v>
      </c>
      <c r="AJ108" s="560">
        <f t="shared" si="20"/>
        <v>0</v>
      </c>
      <c r="AK108" s="560">
        <f t="shared" si="21"/>
        <v>0</v>
      </c>
      <c r="AL108" s="560">
        <f t="shared" si="22"/>
        <v>0</v>
      </c>
      <c r="AM108" s="38"/>
      <c r="AN108" s="38"/>
      <c r="AO108" s="38"/>
      <c r="AP108" s="38"/>
      <c r="AQ108" s="38"/>
      <c r="AR108" s="38"/>
      <c r="AS108" s="38"/>
    </row>
    <row r="109" spans="1:45" s="39" customFormat="1" x14ac:dyDescent="0.2">
      <c r="A109" s="40" t="s">
        <v>137</v>
      </c>
      <c r="B109" s="196" t="s">
        <v>684</v>
      </c>
      <c r="C109" s="230"/>
      <c r="D109" s="40" t="s">
        <v>681</v>
      </c>
      <c r="E109" s="467" t="s">
        <v>898</v>
      </c>
      <c r="F109" s="258" t="s">
        <v>898</v>
      </c>
      <c r="G109" s="82" t="s">
        <v>913</v>
      </c>
      <c r="H109" s="195" t="s">
        <v>141</v>
      </c>
      <c r="I109" s="209"/>
      <c r="J109" s="209"/>
      <c r="K109" s="209"/>
      <c r="L109" s="209"/>
      <c r="M109" s="200"/>
      <c r="N109" s="73">
        <v>80</v>
      </c>
      <c r="O109" s="665" t="str">
        <f t="shared" si="24"/>
        <v>4452D</v>
      </c>
      <c r="P109" s="666"/>
      <c r="Q109" s="667"/>
      <c r="R109" s="665">
        <v>6.5</v>
      </c>
      <c r="S109" s="667"/>
      <c r="T109" s="897"/>
      <c r="U109" s="74"/>
      <c r="V109" s="48" t="str">
        <f t="shared" si="15"/>
        <v/>
      </c>
      <c r="W109" s="83"/>
      <c r="X109" s="617"/>
      <c r="Y109" s="570" t="e">
        <f>VLOOKUP(E109,[1]Analysis!$E$1:$W$65536,19,FALSE)</f>
        <v>#N/A</v>
      </c>
      <c r="Z109" s="553" t="e">
        <f t="shared" si="10"/>
        <v>#N/A</v>
      </c>
      <c r="AB109" s="37"/>
      <c r="AC109" s="37"/>
      <c r="AD109" s="37"/>
      <c r="AE109" s="37"/>
      <c r="AF109" s="560">
        <f t="shared" si="16"/>
        <v>0</v>
      </c>
      <c r="AG109" s="560">
        <f t="shared" si="17"/>
        <v>0</v>
      </c>
      <c r="AH109" s="37">
        <f t="shared" si="18"/>
        <v>0</v>
      </c>
      <c r="AI109" s="560">
        <f t="shared" si="19"/>
        <v>0</v>
      </c>
      <c r="AJ109" s="560">
        <f t="shared" si="20"/>
        <v>0</v>
      </c>
      <c r="AK109" s="560">
        <f t="shared" si="21"/>
        <v>0</v>
      </c>
      <c r="AL109" s="560">
        <f t="shared" si="22"/>
        <v>0</v>
      </c>
      <c r="AM109" s="38"/>
      <c r="AN109" s="38"/>
      <c r="AO109" s="38"/>
      <c r="AP109" s="38"/>
      <c r="AQ109" s="38"/>
      <c r="AR109" s="38"/>
      <c r="AS109" s="38"/>
    </row>
    <row r="110" spans="1:45" s="39" customFormat="1" x14ac:dyDescent="0.2">
      <c r="A110" s="40" t="s">
        <v>137</v>
      </c>
      <c r="B110" s="196" t="s">
        <v>684</v>
      </c>
      <c r="C110" s="230"/>
      <c r="D110" s="40" t="s">
        <v>681</v>
      </c>
      <c r="E110" s="467" t="s">
        <v>143</v>
      </c>
      <c r="F110" s="258" t="s">
        <v>143</v>
      </c>
      <c r="G110" s="82" t="s">
        <v>913</v>
      </c>
      <c r="H110" s="195" t="s">
        <v>141</v>
      </c>
      <c r="I110" s="209"/>
      <c r="J110" s="209"/>
      <c r="K110" s="209"/>
      <c r="L110" s="209"/>
      <c r="M110" s="200"/>
      <c r="N110" s="73">
        <v>80</v>
      </c>
      <c r="O110" s="665" t="str">
        <f t="shared" si="24"/>
        <v>4453D</v>
      </c>
      <c r="P110" s="666"/>
      <c r="Q110" s="667"/>
      <c r="R110" s="665">
        <v>7</v>
      </c>
      <c r="S110" s="667"/>
      <c r="T110" s="897"/>
      <c r="U110" s="74"/>
      <c r="V110" s="48" t="str">
        <f t="shared" si="15"/>
        <v/>
      </c>
      <c r="W110" s="83"/>
      <c r="X110" s="617"/>
      <c r="Y110" s="570" t="e">
        <f>VLOOKUP(E110,[1]Analysis!$E$1:$W$65536,19,FALSE)</f>
        <v>#N/A</v>
      </c>
      <c r="Z110" s="553" t="e">
        <f t="shared" si="10"/>
        <v>#N/A</v>
      </c>
      <c r="AB110" s="37"/>
      <c r="AC110" s="37"/>
      <c r="AD110" s="37"/>
      <c r="AE110" s="37"/>
      <c r="AF110" s="560">
        <f t="shared" si="16"/>
        <v>0</v>
      </c>
      <c r="AG110" s="560">
        <f t="shared" si="17"/>
        <v>0</v>
      </c>
      <c r="AH110" s="37">
        <f t="shared" si="18"/>
        <v>0</v>
      </c>
      <c r="AI110" s="560">
        <f t="shared" si="19"/>
        <v>0</v>
      </c>
      <c r="AJ110" s="560">
        <f t="shared" si="20"/>
        <v>0</v>
      </c>
      <c r="AK110" s="560">
        <f t="shared" si="21"/>
        <v>0</v>
      </c>
      <c r="AL110" s="560">
        <f t="shared" si="22"/>
        <v>0</v>
      </c>
      <c r="AM110" s="38"/>
      <c r="AN110" s="38"/>
      <c r="AO110" s="38"/>
      <c r="AP110" s="38"/>
      <c r="AQ110" s="38"/>
      <c r="AR110" s="38"/>
      <c r="AS110" s="38"/>
    </row>
    <row r="111" spans="1:45" s="39" customFormat="1" x14ac:dyDescent="0.2">
      <c r="A111" s="40" t="s">
        <v>137</v>
      </c>
      <c r="B111" s="196" t="s">
        <v>684</v>
      </c>
      <c r="C111" s="230"/>
      <c r="D111" s="40" t="s">
        <v>681</v>
      </c>
      <c r="E111" s="467" t="s">
        <v>899</v>
      </c>
      <c r="F111" s="258" t="s">
        <v>899</v>
      </c>
      <c r="G111" s="82" t="s">
        <v>913</v>
      </c>
      <c r="H111" s="195" t="s">
        <v>141</v>
      </c>
      <c r="I111" s="209"/>
      <c r="J111" s="209"/>
      <c r="K111" s="209"/>
      <c r="L111" s="209"/>
      <c r="M111" s="200"/>
      <c r="N111" s="73">
        <v>80</v>
      </c>
      <c r="O111" s="665" t="str">
        <f t="shared" si="24"/>
        <v>4454D</v>
      </c>
      <c r="P111" s="666"/>
      <c r="Q111" s="667"/>
      <c r="R111" s="665">
        <v>7.5</v>
      </c>
      <c r="S111" s="667"/>
      <c r="T111" s="897"/>
      <c r="U111" s="74"/>
      <c r="V111" s="48" t="str">
        <f t="shared" si="15"/>
        <v/>
      </c>
      <c r="W111" s="83"/>
      <c r="X111" s="617"/>
      <c r="Y111" s="570" t="e">
        <f>VLOOKUP(E111,[1]Analysis!$E$1:$W$65536,19,FALSE)</f>
        <v>#N/A</v>
      </c>
      <c r="Z111" s="553" t="e">
        <f t="shared" si="10"/>
        <v>#N/A</v>
      </c>
      <c r="AB111" s="37"/>
      <c r="AC111" s="37"/>
      <c r="AD111" s="37"/>
      <c r="AE111" s="37"/>
      <c r="AF111" s="560">
        <f t="shared" si="16"/>
        <v>0</v>
      </c>
      <c r="AG111" s="560">
        <f t="shared" si="17"/>
        <v>0</v>
      </c>
      <c r="AH111" s="37">
        <f t="shared" si="18"/>
        <v>0</v>
      </c>
      <c r="AI111" s="560">
        <f t="shared" si="19"/>
        <v>0</v>
      </c>
      <c r="AJ111" s="560">
        <f t="shared" si="20"/>
        <v>0</v>
      </c>
      <c r="AK111" s="560">
        <f t="shared" si="21"/>
        <v>0</v>
      </c>
      <c r="AL111" s="560">
        <f t="shared" si="22"/>
        <v>0</v>
      </c>
      <c r="AM111" s="38"/>
      <c r="AN111" s="38"/>
      <c r="AO111" s="38"/>
      <c r="AP111" s="38"/>
      <c r="AQ111" s="38"/>
      <c r="AR111" s="38"/>
      <c r="AS111" s="38"/>
    </row>
    <row r="112" spans="1:45" s="39" customFormat="1" x14ac:dyDescent="0.2">
      <c r="A112" s="40" t="s">
        <v>137</v>
      </c>
      <c r="B112" s="196" t="s">
        <v>684</v>
      </c>
      <c r="C112" s="230"/>
      <c r="D112" s="40" t="s">
        <v>681</v>
      </c>
      <c r="E112" s="467" t="s">
        <v>900</v>
      </c>
      <c r="F112" s="258" t="s">
        <v>900</v>
      </c>
      <c r="G112" s="82" t="s">
        <v>913</v>
      </c>
      <c r="H112" s="195" t="s">
        <v>141</v>
      </c>
      <c r="I112" s="209"/>
      <c r="J112" s="209"/>
      <c r="K112" s="209"/>
      <c r="L112" s="209"/>
      <c r="M112" s="200"/>
      <c r="N112" s="73">
        <v>80</v>
      </c>
      <c r="O112" s="665" t="str">
        <f t="shared" si="24"/>
        <v>4455D</v>
      </c>
      <c r="P112" s="666"/>
      <c r="Q112" s="667"/>
      <c r="R112" s="665">
        <v>8</v>
      </c>
      <c r="S112" s="667"/>
      <c r="T112" s="897"/>
      <c r="U112" s="74"/>
      <c r="V112" s="48" t="str">
        <f t="shared" si="15"/>
        <v/>
      </c>
      <c r="W112" s="83"/>
      <c r="X112" s="617"/>
      <c r="Y112" s="570" t="e">
        <f>VLOOKUP(E112,[1]Analysis!$E$1:$W$65536,19,FALSE)</f>
        <v>#N/A</v>
      </c>
      <c r="Z112" s="553" t="e">
        <f t="shared" si="10"/>
        <v>#N/A</v>
      </c>
      <c r="AB112" s="37"/>
      <c r="AC112" s="37"/>
      <c r="AD112" s="37"/>
      <c r="AE112" s="37"/>
      <c r="AF112" s="560">
        <f t="shared" si="16"/>
        <v>0</v>
      </c>
      <c r="AG112" s="560">
        <f t="shared" si="17"/>
        <v>0</v>
      </c>
      <c r="AH112" s="37">
        <f t="shared" si="18"/>
        <v>0</v>
      </c>
      <c r="AI112" s="560">
        <f t="shared" si="19"/>
        <v>0</v>
      </c>
      <c r="AJ112" s="560">
        <f t="shared" si="20"/>
        <v>0</v>
      </c>
      <c r="AK112" s="560">
        <f t="shared" si="21"/>
        <v>0</v>
      </c>
      <c r="AL112" s="560">
        <f t="shared" si="22"/>
        <v>0</v>
      </c>
      <c r="AM112" s="38"/>
      <c r="AN112" s="38"/>
      <c r="AO112" s="38"/>
      <c r="AP112" s="38"/>
      <c r="AQ112" s="38"/>
      <c r="AR112" s="38"/>
      <c r="AS112" s="38"/>
    </row>
    <row r="113" spans="1:45" s="39" customFormat="1" x14ac:dyDescent="0.2">
      <c r="A113" s="40" t="s">
        <v>137</v>
      </c>
      <c r="B113" s="196" t="s">
        <v>684</v>
      </c>
      <c r="C113" s="230"/>
      <c r="D113" s="40" t="s">
        <v>681</v>
      </c>
      <c r="E113" s="876" t="s">
        <v>901</v>
      </c>
      <c r="F113" s="457" t="s">
        <v>901</v>
      </c>
      <c r="G113" s="290" t="s">
        <v>913</v>
      </c>
      <c r="H113" s="195" t="s">
        <v>141</v>
      </c>
      <c r="I113" s="209"/>
      <c r="J113" s="209"/>
      <c r="K113" s="209"/>
      <c r="L113" s="209"/>
      <c r="M113" s="200"/>
      <c r="N113" s="275">
        <v>80</v>
      </c>
      <c r="O113" s="729" t="str">
        <f t="shared" si="24"/>
        <v>4456D</v>
      </c>
      <c r="P113" s="731"/>
      <c r="Q113" s="730"/>
      <c r="R113" s="729">
        <v>8.5</v>
      </c>
      <c r="S113" s="730"/>
      <c r="T113" s="900"/>
      <c r="U113" s="273"/>
      <c r="V113" s="136" t="str">
        <f t="shared" si="15"/>
        <v/>
      </c>
      <c r="W113" s="277"/>
      <c r="X113" s="617"/>
      <c r="Y113" s="570" t="e">
        <f>VLOOKUP(E113,[1]Analysis!$E$1:$W$65536,19,FALSE)</f>
        <v>#N/A</v>
      </c>
      <c r="Z113" s="553" t="e">
        <f t="shared" si="10"/>
        <v>#N/A</v>
      </c>
      <c r="AB113" s="37"/>
      <c r="AC113" s="37"/>
      <c r="AD113" s="37"/>
      <c r="AE113" s="37"/>
      <c r="AF113" s="560">
        <f t="shared" si="16"/>
        <v>0</v>
      </c>
      <c r="AG113" s="560">
        <f t="shared" si="17"/>
        <v>0</v>
      </c>
      <c r="AH113" s="37">
        <f t="shared" si="18"/>
        <v>0</v>
      </c>
      <c r="AI113" s="560">
        <f t="shared" si="19"/>
        <v>0</v>
      </c>
      <c r="AJ113" s="560">
        <f t="shared" si="20"/>
        <v>0</v>
      </c>
      <c r="AK113" s="560">
        <f t="shared" si="21"/>
        <v>0</v>
      </c>
      <c r="AL113" s="560">
        <f t="shared" si="22"/>
        <v>0</v>
      </c>
      <c r="AM113" s="38"/>
      <c r="AN113" s="38"/>
      <c r="AO113" s="38"/>
      <c r="AP113" s="38"/>
      <c r="AQ113" s="38"/>
      <c r="AR113" s="38"/>
      <c r="AS113" s="38"/>
    </row>
    <row r="114" spans="1:45" s="87" customFormat="1" ht="25.5" x14ac:dyDescent="0.2">
      <c r="A114" s="40" t="s">
        <v>137</v>
      </c>
      <c r="B114" s="196" t="s">
        <v>684</v>
      </c>
      <c r="C114" s="230"/>
      <c r="D114" s="131" t="s">
        <v>781</v>
      </c>
      <c r="E114" s="291" t="s">
        <v>187</v>
      </c>
      <c r="F114" s="292"/>
      <c r="G114" s="293" t="s">
        <v>5</v>
      </c>
      <c r="H114" s="588" t="s">
        <v>186</v>
      </c>
      <c r="I114" s="589"/>
      <c r="J114" s="589"/>
      <c r="K114" s="589"/>
      <c r="L114" s="589"/>
      <c r="M114" s="590"/>
      <c r="N114" s="73"/>
      <c r="O114" s="629" t="s">
        <v>810</v>
      </c>
      <c r="P114" s="630"/>
      <c r="Q114" s="630"/>
      <c r="R114" s="630" t="s">
        <v>35</v>
      </c>
      <c r="S114" s="631"/>
      <c r="T114" s="901"/>
      <c r="U114" s="47"/>
      <c r="V114" s="48" t="str">
        <f t="shared" si="15"/>
        <v/>
      </c>
      <c r="W114" s="83"/>
      <c r="X114" s="617"/>
      <c r="Y114" s="570">
        <f>VLOOKUP(E114,[2]analysis!$B$1:$AB$65536,27,FALSE)</f>
        <v>0</v>
      </c>
      <c r="Z114" s="553">
        <f t="shared" si="10"/>
        <v>0</v>
      </c>
      <c r="AB114" s="85"/>
      <c r="AC114" s="85"/>
      <c r="AD114" s="85"/>
      <c r="AE114" s="85"/>
      <c r="AF114" s="560">
        <f t="shared" si="16"/>
        <v>0</v>
      </c>
      <c r="AG114" s="560">
        <f t="shared" si="17"/>
        <v>0</v>
      </c>
      <c r="AH114" s="37">
        <f t="shared" si="18"/>
        <v>0</v>
      </c>
      <c r="AI114" s="560">
        <f t="shared" si="19"/>
        <v>0</v>
      </c>
      <c r="AJ114" s="560">
        <f t="shared" si="20"/>
        <v>0</v>
      </c>
      <c r="AK114" s="560">
        <f t="shared" si="21"/>
        <v>0</v>
      </c>
      <c r="AL114" s="560">
        <f t="shared" si="22"/>
        <v>0</v>
      </c>
      <c r="AM114" s="86"/>
      <c r="AN114" s="86"/>
      <c r="AO114" s="86"/>
      <c r="AP114" s="86"/>
      <c r="AQ114" s="86"/>
      <c r="AR114" s="86"/>
      <c r="AS114" s="86"/>
    </row>
    <row r="115" spans="1:45" s="87" customFormat="1" x14ac:dyDescent="0.2">
      <c r="A115" s="40" t="s">
        <v>137</v>
      </c>
      <c r="B115" s="196" t="s">
        <v>684</v>
      </c>
      <c r="C115" s="230"/>
      <c r="D115" s="40" t="s">
        <v>781</v>
      </c>
      <c r="E115" s="877" t="s">
        <v>1054</v>
      </c>
      <c r="F115" s="88" t="s">
        <v>907</v>
      </c>
      <c r="G115" s="82" t="s">
        <v>913</v>
      </c>
      <c r="H115" s="195" t="s">
        <v>186</v>
      </c>
      <c r="I115" s="209"/>
      <c r="J115" s="209"/>
      <c r="K115" s="209"/>
      <c r="L115" s="209"/>
      <c r="M115" s="200"/>
      <c r="N115" s="89">
        <v>50</v>
      </c>
      <c r="O115" s="665" t="str">
        <f t="shared" ref="O115:O120" si="25">F115</f>
        <v>4211N</v>
      </c>
      <c r="P115" s="666"/>
      <c r="Q115" s="667"/>
      <c r="R115" s="665">
        <v>6</v>
      </c>
      <c r="S115" s="667"/>
      <c r="T115" s="902"/>
      <c r="U115" s="74"/>
      <c r="V115" s="90"/>
      <c r="W115" s="75"/>
      <c r="X115" s="617"/>
      <c r="Y115" s="570" t="e">
        <f>VLOOKUP(E115,[1]Analysis!$E$1:$W$65536,19,FALSE)</f>
        <v>#N/A</v>
      </c>
      <c r="Z115" s="553" t="e">
        <f t="shared" si="10"/>
        <v>#N/A</v>
      </c>
      <c r="AB115" s="85"/>
      <c r="AC115" s="85"/>
      <c r="AD115" s="85"/>
      <c r="AE115" s="85"/>
      <c r="AF115" s="560">
        <f t="shared" si="16"/>
        <v>0</v>
      </c>
      <c r="AG115" s="560">
        <f t="shared" si="17"/>
        <v>0</v>
      </c>
      <c r="AH115" s="37">
        <f t="shared" si="18"/>
        <v>0</v>
      </c>
      <c r="AI115" s="560">
        <f t="shared" si="19"/>
        <v>0</v>
      </c>
      <c r="AJ115" s="560">
        <f t="shared" si="20"/>
        <v>0</v>
      </c>
      <c r="AK115" s="560">
        <f t="shared" si="21"/>
        <v>0</v>
      </c>
      <c r="AL115" s="560">
        <f t="shared" si="22"/>
        <v>0</v>
      </c>
      <c r="AM115" s="86"/>
      <c r="AN115" s="86"/>
      <c r="AO115" s="86"/>
      <c r="AP115" s="86"/>
      <c r="AQ115" s="86"/>
      <c r="AR115" s="86"/>
      <c r="AS115" s="86"/>
    </row>
    <row r="116" spans="1:45" s="87" customFormat="1" x14ac:dyDescent="0.2">
      <c r="A116" s="40" t="s">
        <v>137</v>
      </c>
      <c r="B116" s="196" t="s">
        <v>684</v>
      </c>
      <c r="C116" s="230"/>
      <c r="D116" s="40" t="s">
        <v>781</v>
      </c>
      <c r="E116" s="292" t="s">
        <v>1055</v>
      </c>
      <c r="F116" s="91" t="s">
        <v>908</v>
      </c>
      <c r="G116" s="82" t="s">
        <v>913</v>
      </c>
      <c r="H116" s="195" t="s">
        <v>186</v>
      </c>
      <c r="I116" s="209"/>
      <c r="J116" s="209"/>
      <c r="K116" s="209"/>
      <c r="L116" s="209"/>
      <c r="M116" s="200"/>
      <c r="N116" s="89">
        <v>50</v>
      </c>
      <c r="O116" s="665" t="str">
        <f t="shared" si="25"/>
        <v>4212N</v>
      </c>
      <c r="P116" s="666"/>
      <c r="Q116" s="667"/>
      <c r="R116" s="665">
        <v>6.5</v>
      </c>
      <c r="S116" s="667"/>
      <c r="T116" s="902"/>
      <c r="U116" s="74"/>
      <c r="V116" s="48"/>
      <c r="W116" s="83"/>
      <c r="X116" s="617"/>
      <c r="Y116" s="570" t="e">
        <f>VLOOKUP(E116,[1]Analysis!$E$1:$W$65536,19,FALSE)</f>
        <v>#N/A</v>
      </c>
      <c r="Z116" s="553" t="e">
        <f t="shared" ref="Z116:Z176" si="26">Y116-T116</f>
        <v>#N/A</v>
      </c>
      <c r="AB116" s="85"/>
      <c r="AC116" s="85"/>
      <c r="AD116" s="85"/>
      <c r="AE116" s="85"/>
      <c r="AF116" s="560">
        <f t="shared" si="16"/>
        <v>0</v>
      </c>
      <c r="AG116" s="560">
        <f t="shared" si="17"/>
        <v>0</v>
      </c>
      <c r="AH116" s="37">
        <f t="shared" si="18"/>
        <v>0</v>
      </c>
      <c r="AI116" s="560">
        <f t="shared" si="19"/>
        <v>0</v>
      </c>
      <c r="AJ116" s="560">
        <f t="shared" si="20"/>
        <v>0</v>
      </c>
      <c r="AK116" s="560">
        <f t="shared" si="21"/>
        <v>0</v>
      </c>
      <c r="AL116" s="560">
        <f t="shared" si="22"/>
        <v>0</v>
      </c>
      <c r="AM116" s="86"/>
      <c r="AN116" s="86"/>
      <c r="AO116" s="86"/>
      <c r="AP116" s="86"/>
      <c r="AQ116" s="86"/>
      <c r="AR116" s="86"/>
      <c r="AS116" s="86"/>
    </row>
    <row r="117" spans="1:45" s="87" customFormat="1" x14ac:dyDescent="0.2">
      <c r="A117" s="40" t="s">
        <v>137</v>
      </c>
      <c r="B117" s="196" t="s">
        <v>684</v>
      </c>
      <c r="C117" s="230"/>
      <c r="D117" s="40" t="s">
        <v>781</v>
      </c>
      <c r="E117" s="292" t="s">
        <v>1056</v>
      </c>
      <c r="F117" s="91" t="s">
        <v>188</v>
      </c>
      <c r="G117" s="82" t="s">
        <v>913</v>
      </c>
      <c r="H117" s="195" t="s">
        <v>186</v>
      </c>
      <c r="I117" s="209"/>
      <c r="J117" s="209"/>
      <c r="K117" s="209"/>
      <c r="L117" s="209"/>
      <c r="M117" s="200"/>
      <c r="N117" s="89">
        <v>50</v>
      </c>
      <c r="O117" s="665" t="str">
        <f t="shared" si="25"/>
        <v>4213N</v>
      </c>
      <c r="P117" s="666"/>
      <c r="Q117" s="667"/>
      <c r="R117" s="665">
        <v>7</v>
      </c>
      <c r="S117" s="667"/>
      <c r="T117" s="902"/>
      <c r="U117" s="74"/>
      <c r="V117" s="48"/>
      <c r="W117" s="83"/>
      <c r="X117" s="617"/>
      <c r="Y117" s="570" t="e">
        <f>VLOOKUP(E117,[1]Analysis!$E$1:$W$65536,19,FALSE)</f>
        <v>#N/A</v>
      </c>
      <c r="Z117" s="553" t="e">
        <f t="shared" si="26"/>
        <v>#N/A</v>
      </c>
      <c r="AB117" s="85"/>
      <c r="AC117" s="85"/>
      <c r="AD117" s="85"/>
      <c r="AE117" s="85"/>
      <c r="AF117" s="560">
        <f t="shared" si="16"/>
        <v>0</v>
      </c>
      <c r="AG117" s="560">
        <f t="shared" si="17"/>
        <v>0</v>
      </c>
      <c r="AH117" s="37">
        <f t="shared" si="18"/>
        <v>0</v>
      </c>
      <c r="AI117" s="560">
        <f t="shared" si="19"/>
        <v>0</v>
      </c>
      <c r="AJ117" s="560">
        <f t="shared" si="20"/>
        <v>0</v>
      </c>
      <c r="AK117" s="560">
        <f t="shared" si="21"/>
        <v>0</v>
      </c>
      <c r="AL117" s="560">
        <f t="shared" si="22"/>
        <v>0</v>
      </c>
      <c r="AM117" s="86"/>
      <c r="AN117" s="86"/>
      <c r="AO117" s="86"/>
      <c r="AP117" s="86"/>
      <c r="AQ117" s="86"/>
      <c r="AR117" s="86"/>
      <c r="AS117" s="86"/>
    </row>
    <row r="118" spans="1:45" s="87" customFormat="1" x14ac:dyDescent="0.2">
      <c r="A118" s="40" t="s">
        <v>137</v>
      </c>
      <c r="B118" s="196" t="s">
        <v>684</v>
      </c>
      <c r="C118" s="230"/>
      <c r="D118" s="40" t="s">
        <v>781</v>
      </c>
      <c r="E118" s="292" t="s">
        <v>1057</v>
      </c>
      <c r="F118" s="91" t="s">
        <v>909</v>
      </c>
      <c r="G118" s="82" t="s">
        <v>913</v>
      </c>
      <c r="H118" s="195" t="s">
        <v>186</v>
      </c>
      <c r="I118" s="209"/>
      <c r="J118" s="209"/>
      <c r="K118" s="209"/>
      <c r="L118" s="209"/>
      <c r="M118" s="200"/>
      <c r="N118" s="89">
        <v>50</v>
      </c>
      <c r="O118" s="665" t="str">
        <f t="shared" si="25"/>
        <v>4214N</v>
      </c>
      <c r="P118" s="666"/>
      <c r="Q118" s="667"/>
      <c r="R118" s="665">
        <v>7.5</v>
      </c>
      <c r="S118" s="667"/>
      <c r="T118" s="902"/>
      <c r="U118" s="74"/>
      <c r="V118" s="48"/>
      <c r="W118" s="83"/>
      <c r="X118" s="617"/>
      <c r="Y118" s="570" t="e">
        <f>VLOOKUP(E118,[1]Analysis!$E$1:$W$65536,19,FALSE)</f>
        <v>#N/A</v>
      </c>
      <c r="Z118" s="553" t="e">
        <f t="shared" si="26"/>
        <v>#N/A</v>
      </c>
      <c r="AB118" s="85"/>
      <c r="AC118" s="85"/>
      <c r="AD118" s="85"/>
      <c r="AE118" s="85"/>
      <c r="AF118" s="560">
        <f t="shared" si="16"/>
        <v>0</v>
      </c>
      <c r="AG118" s="560">
        <f t="shared" si="17"/>
        <v>0</v>
      </c>
      <c r="AH118" s="37">
        <f t="shared" si="18"/>
        <v>0</v>
      </c>
      <c r="AI118" s="560">
        <f t="shared" si="19"/>
        <v>0</v>
      </c>
      <c r="AJ118" s="560">
        <f t="shared" si="20"/>
        <v>0</v>
      </c>
      <c r="AK118" s="560">
        <f t="shared" si="21"/>
        <v>0</v>
      </c>
      <c r="AL118" s="560">
        <f t="shared" si="22"/>
        <v>0</v>
      </c>
      <c r="AM118" s="86"/>
      <c r="AN118" s="86"/>
      <c r="AO118" s="86"/>
      <c r="AP118" s="86"/>
      <c r="AQ118" s="86"/>
      <c r="AR118" s="86"/>
      <c r="AS118" s="86"/>
    </row>
    <row r="119" spans="1:45" s="87" customFormat="1" x14ac:dyDescent="0.2">
      <c r="A119" s="40" t="s">
        <v>137</v>
      </c>
      <c r="B119" s="196" t="s">
        <v>684</v>
      </c>
      <c r="C119" s="230"/>
      <c r="D119" s="40" t="s">
        <v>781</v>
      </c>
      <c r="E119" s="292" t="s">
        <v>1058</v>
      </c>
      <c r="F119" s="91" t="s">
        <v>910</v>
      </c>
      <c r="G119" s="82" t="s">
        <v>913</v>
      </c>
      <c r="H119" s="195" t="s">
        <v>186</v>
      </c>
      <c r="I119" s="209"/>
      <c r="J119" s="209"/>
      <c r="K119" s="209"/>
      <c r="L119" s="209"/>
      <c r="M119" s="200"/>
      <c r="N119" s="89">
        <v>50</v>
      </c>
      <c r="O119" s="665" t="str">
        <f t="shared" si="25"/>
        <v>4215N</v>
      </c>
      <c r="P119" s="666"/>
      <c r="Q119" s="667"/>
      <c r="R119" s="665">
        <v>8</v>
      </c>
      <c r="S119" s="667"/>
      <c r="T119" s="902"/>
      <c r="U119" s="74"/>
      <c r="V119" s="48"/>
      <c r="W119" s="83"/>
      <c r="X119" s="617"/>
      <c r="Y119" s="570" t="e">
        <f>VLOOKUP(E119,[1]Analysis!$E$1:$W$65536,19,FALSE)</f>
        <v>#N/A</v>
      </c>
      <c r="Z119" s="553" t="e">
        <f t="shared" si="26"/>
        <v>#N/A</v>
      </c>
      <c r="AB119" s="85"/>
      <c r="AC119" s="85"/>
      <c r="AD119" s="85"/>
      <c r="AE119" s="85"/>
      <c r="AF119" s="560">
        <f t="shared" si="16"/>
        <v>0</v>
      </c>
      <c r="AG119" s="560">
        <f t="shared" si="17"/>
        <v>0</v>
      </c>
      <c r="AH119" s="37">
        <f t="shared" si="18"/>
        <v>0</v>
      </c>
      <c r="AI119" s="560">
        <f t="shared" si="19"/>
        <v>0</v>
      </c>
      <c r="AJ119" s="560">
        <f t="shared" si="20"/>
        <v>0</v>
      </c>
      <c r="AK119" s="560">
        <f t="shared" si="21"/>
        <v>0</v>
      </c>
      <c r="AL119" s="560">
        <f t="shared" si="22"/>
        <v>0</v>
      </c>
      <c r="AM119" s="86"/>
      <c r="AN119" s="86"/>
      <c r="AO119" s="86"/>
      <c r="AP119" s="86"/>
      <c r="AQ119" s="86"/>
      <c r="AR119" s="86"/>
      <c r="AS119" s="86"/>
    </row>
    <row r="120" spans="1:45" s="87" customFormat="1" x14ac:dyDescent="0.2">
      <c r="A120" s="40" t="s">
        <v>137</v>
      </c>
      <c r="B120" s="196" t="s">
        <v>684</v>
      </c>
      <c r="C120" s="230"/>
      <c r="D120" s="40" t="s">
        <v>781</v>
      </c>
      <c r="E120" s="878" t="s">
        <v>1059</v>
      </c>
      <c r="F120" s="523" t="s">
        <v>911</v>
      </c>
      <c r="G120" s="290" t="s">
        <v>913</v>
      </c>
      <c r="H120" s="195" t="s">
        <v>186</v>
      </c>
      <c r="I120" s="209"/>
      <c r="J120" s="209"/>
      <c r="K120" s="209"/>
      <c r="L120" s="209"/>
      <c r="M120" s="200"/>
      <c r="N120" s="89">
        <v>50</v>
      </c>
      <c r="O120" s="729" t="str">
        <f t="shared" si="25"/>
        <v>4216N</v>
      </c>
      <c r="P120" s="731"/>
      <c r="Q120" s="730"/>
      <c r="R120" s="729">
        <v>8.5</v>
      </c>
      <c r="S120" s="730"/>
      <c r="T120" s="902"/>
      <c r="U120" s="273"/>
      <c r="V120" s="136"/>
      <c r="W120" s="277"/>
      <c r="X120" s="617"/>
      <c r="Y120" s="570" t="e">
        <f>VLOOKUP(E120,[1]Analysis!$E$1:$W$65536,19,FALSE)</f>
        <v>#N/A</v>
      </c>
      <c r="Z120" s="553" t="e">
        <f t="shared" si="26"/>
        <v>#N/A</v>
      </c>
      <c r="AB120" s="85"/>
      <c r="AC120" s="85"/>
      <c r="AD120" s="85"/>
      <c r="AE120" s="85"/>
      <c r="AF120" s="560">
        <f t="shared" si="16"/>
        <v>0</v>
      </c>
      <c r="AG120" s="560">
        <f t="shared" si="17"/>
        <v>0</v>
      </c>
      <c r="AH120" s="37">
        <f t="shared" si="18"/>
        <v>0</v>
      </c>
      <c r="AI120" s="560">
        <f t="shared" si="19"/>
        <v>0</v>
      </c>
      <c r="AJ120" s="560">
        <f t="shared" si="20"/>
        <v>0</v>
      </c>
      <c r="AK120" s="560">
        <f t="shared" si="21"/>
        <v>0</v>
      </c>
      <c r="AL120" s="560">
        <f t="shared" si="22"/>
        <v>0</v>
      </c>
      <c r="AM120" s="86"/>
      <c r="AN120" s="86"/>
      <c r="AO120" s="86"/>
      <c r="AP120" s="86"/>
      <c r="AQ120" s="86"/>
      <c r="AR120" s="86"/>
      <c r="AS120" s="86"/>
    </row>
    <row r="121" spans="1:45" s="87" customFormat="1" ht="26.25" thickBot="1" x14ac:dyDescent="0.25">
      <c r="A121" s="50"/>
      <c r="B121" s="526" t="s">
        <v>684</v>
      </c>
      <c r="C121" s="237"/>
      <c r="D121" s="527" t="s">
        <v>1053</v>
      </c>
      <c r="E121" s="879" t="s">
        <v>1051</v>
      </c>
      <c r="F121" s="528"/>
      <c r="G121" s="529" t="s">
        <v>913</v>
      </c>
      <c r="H121" s="211" t="s">
        <v>1047</v>
      </c>
      <c r="I121" s="530"/>
      <c r="J121" s="530"/>
      <c r="K121" s="530"/>
      <c r="L121" s="530"/>
      <c r="M121" s="531"/>
      <c r="N121" s="79">
        <v>2</v>
      </c>
      <c r="O121" s="661" t="s">
        <v>1052</v>
      </c>
      <c r="P121" s="661"/>
      <c r="Q121" s="661"/>
      <c r="R121" s="661">
        <v>8</v>
      </c>
      <c r="S121" s="661"/>
      <c r="T121" s="903"/>
      <c r="U121" s="53"/>
      <c r="V121" s="61"/>
      <c r="W121" s="84"/>
      <c r="X121" s="521"/>
      <c r="Y121" s="570" t="e">
        <f>VLOOKUP(E121,[1]Analysis!$E$1:$W$65536,19,FALSE)</f>
        <v>#N/A</v>
      </c>
      <c r="Z121" s="553" t="e">
        <f t="shared" si="26"/>
        <v>#N/A</v>
      </c>
      <c r="AB121" s="85"/>
      <c r="AC121" s="85"/>
      <c r="AD121" s="85"/>
      <c r="AE121" s="85"/>
      <c r="AF121" s="560">
        <f t="shared" si="16"/>
        <v>0</v>
      </c>
      <c r="AG121" s="560">
        <f t="shared" si="17"/>
        <v>0</v>
      </c>
      <c r="AH121" s="37">
        <f t="shared" si="18"/>
        <v>0</v>
      </c>
      <c r="AI121" s="560">
        <f t="shared" si="19"/>
        <v>0</v>
      </c>
      <c r="AJ121" s="560">
        <f t="shared" si="20"/>
        <v>0</v>
      </c>
      <c r="AK121" s="560">
        <f t="shared" si="21"/>
        <v>0</v>
      </c>
      <c r="AL121" s="560">
        <f t="shared" si="22"/>
        <v>0</v>
      </c>
      <c r="AM121" s="86"/>
      <c r="AN121" s="86"/>
      <c r="AO121" s="86"/>
      <c r="AP121" s="86"/>
      <c r="AQ121" s="86"/>
      <c r="AR121" s="86"/>
      <c r="AS121" s="86"/>
    </row>
    <row r="122" spans="1:45" ht="27.75" customHeight="1" x14ac:dyDescent="0.2">
      <c r="A122" s="92"/>
      <c r="B122" s="621" t="s">
        <v>710</v>
      </c>
      <c r="C122" s="622"/>
      <c r="D122" s="92" t="s">
        <v>992</v>
      </c>
      <c r="E122" s="470" t="s">
        <v>996</v>
      </c>
      <c r="F122" s="461" t="s">
        <v>1000</v>
      </c>
      <c r="G122" s="389" t="s">
        <v>5</v>
      </c>
      <c r="H122" s="578" t="s">
        <v>1006</v>
      </c>
      <c r="I122" s="822"/>
      <c r="J122" s="822"/>
      <c r="K122" s="822"/>
      <c r="L122" s="822"/>
      <c r="M122" s="823"/>
      <c r="N122" s="393">
        <v>250</v>
      </c>
      <c r="O122" s="394"/>
      <c r="P122" s="395"/>
      <c r="Q122" s="395"/>
      <c r="R122" s="395"/>
      <c r="S122" s="396"/>
      <c r="T122" s="939"/>
      <c r="U122" s="397"/>
      <c r="V122" s="398" t="str">
        <f>IF(U122*T123=0,"",U122*T123)</f>
        <v/>
      </c>
      <c r="W122" s="399"/>
      <c r="X122" s="616">
        <v>5</v>
      </c>
      <c r="Y122" s="570" t="e">
        <f>VLOOKUP(E122,[1]Analysis!$E$1:$W$65536,19,FALSE)</f>
        <v>#N/A</v>
      </c>
      <c r="Z122" s="553" t="e">
        <f t="shared" si="26"/>
        <v>#N/A</v>
      </c>
      <c r="AF122" s="560">
        <f t="shared" si="16"/>
        <v>0</v>
      </c>
      <c r="AG122" s="560">
        <f t="shared" si="17"/>
        <v>0</v>
      </c>
      <c r="AH122" s="37">
        <f t="shared" si="18"/>
        <v>0</v>
      </c>
      <c r="AI122" s="560">
        <f t="shared" si="19"/>
        <v>0</v>
      </c>
      <c r="AJ122" s="560">
        <f t="shared" si="20"/>
        <v>0</v>
      </c>
      <c r="AK122" s="560">
        <f t="shared" si="21"/>
        <v>0</v>
      </c>
      <c r="AL122" s="560">
        <f t="shared" si="22"/>
        <v>0</v>
      </c>
    </row>
    <row r="123" spans="1:45" x14ac:dyDescent="0.2">
      <c r="A123" s="92"/>
      <c r="B123" s="72" t="s">
        <v>710</v>
      </c>
      <c r="C123" s="312"/>
      <c r="D123" s="40" t="s">
        <v>992</v>
      </c>
      <c r="E123" s="471" t="s">
        <v>995</v>
      </c>
      <c r="F123" s="460" t="s">
        <v>999</v>
      </c>
      <c r="G123" s="400" t="s">
        <v>5</v>
      </c>
      <c r="H123" s="709" t="s">
        <v>1103</v>
      </c>
      <c r="I123" s="726"/>
      <c r="J123" s="726"/>
      <c r="K123" s="726"/>
      <c r="L123" s="726"/>
      <c r="M123" s="727"/>
      <c r="N123" s="390">
        <v>500</v>
      </c>
      <c r="O123" s="394"/>
      <c r="P123" s="395"/>
      <c r="Q123" s="395"/>
      <c r="R123" s="395"/>
      <c r="S123" s="396"/>
      <c r="T123" s="939"/>
      <c r="U123" s="397"/>
      <c r="V123" s="398"/>
      <c r="W123" s="399"/>
      <c r="X123" s="617"/>
      <c r="Y123" s="570" t="e">
        <f>VLOOKUP(E123,[1]Analysis!$E$1:$W$65536,19,FALSE)</f>
        <v>#N/A</v>
      </c>
      <c r="Z123" s="553" t="e">
        <f t="shared" si="26"/>
        <v>#N/A</v>
      </c>
      <c r="AF123" s="560">
        <f t="shared" si="16"/>
        <v>0</v>
      </c>
      <c r="AG123" s="560">
        <f t="shared" si="17"/>
        <v>0</v>
      </c>
      <c r="AH123" s="37">
        <f t="shared" si="18"/>
        <v>0</v>
      </c>
      <c r="AI123" s="560">
        <f t="shared" si="19"/>
        <v>0</v>
      </c>
      <c r="AJ123" s="560">
        <f t="shared" si="20"/>
        <v>0</v>
      </c>
      <c r="AK123" s="560">
        <f t="shared" si="21"/>
        <v>0</v>
      </c>
      <c r="AL123" s="560">
        <f t="shared" si="22"/>
        <v>0</v>
      </c>
    </row>
    <row r="124" spans="1:45" ht="12.75" customHeight="1" x14ac:dyDescent="0.2">
      <c r="A124" s="92"/>
      <c r="B124" s="72" t="s">
        <v>710</v>
      </c>
      <c r="C124" s="312"/>
      <c r="D124" s="40" t="s">
        <v>992</v>
      </c>
      <c r="E124" s="471" t="s">
        <v>993</v>
      </c>
      <c r="F124" s="460" t="s">
        <v>997</v>
      </c>
      <c r="G124" s="400" t="s">
        <v>5</v>
      </c>
      <c r="H124" s="401" t="s">
        <v>1001</v>
      </c>
      <c r="I124" s="402"/>
      <c r="J124" s="402"/>
      <c r="K124" s="402"/>
      <c r="L124" s="402"/>
      <c r="M124" s="403"/>
      <c r="N124" s="390">
        <v>1000</v>
      </c>
      <c r="O124" s="394"/>
      <c r="P124" s="395"/>
      <c r="Q124" s="395"/>
      <c r="R124" s="395"/>
      <c r="S124" s="396"/>
      <c r="T124" s="939"/>
      <c r="U124" s="397"/>
      <c r="V124" s="398"/>
      <c r="W124" s="399"/>
      <c r="X124" s="617"/>
      <c r="Y124" s="570" t="e">
        <f>VLOOKUP(E124,[1]Analysis!$E$1:$W$65536,19,FALSE)</f>
        <v>#N/A</v>
      </c>
      <c r="Z124" s="553" t="e">
        <f t="shared" si="26"/>
        <v>#N/A</v>
      </c>
      <c r="AF124" s="560">
        <f t="shared" si="16"/>
        <v>0</v>
      </c>
      <c r="AG124" s="560">
        <f t="shared" si="17"/>
        <v>0</v>
      </c>
      <c r="AH124" s="37">
        <f t="shared" si="18"/>
        <v>0</v>
      </c>
      <c r="AI124" s="560">
        <f t="shared" si="19"/>
        <v>0</v>
      </c>
      <c r="AJ124" s="560">
        <f t="shared" si="20"/>
        <v>0</v>
      </c>
      <c r="AK124" s="560">
        <f t="shared" si="21"/>
        <v>0</v>
      </c>
      <c r="AL124" s="560">
        <f t="shared" si="22"/>
        <v>0</v>
      </c>
    </row>
    <row r="125" spans="1:45" s="55" customFormat="1" ht="12.75" customHeight="1" thickBot="1" x14ac:dyDescent="0.25">
      <c r="A125" s="158"/>
      <c r="B125" s="72" t="s">
        <v>710</v>
      </c>
      <c r="C125" s="235"/>
      <c r="D125" s="50" t="s">
        <v>992</v>
      </c>
      <c r="E125" s="880" t="s">
        <v>994</v>
      </c>
      <c r="F125" s="462" t="s">
        <v>998</v>
      </c>
      <c r="G125" s="404" t="s">
        <v>5</v>
      </c>
      <c r="H125" s="405" t="s">
        <v>1002</v>
      </c>
      <c r="I125" s="406"/>
      <c r="J125" s="406"/>
      <c r="K125" s="406"/>
      <c r="L125" s="406"/>
      <c r="M125" s="407"/>
      <c r="N125" s="408">
        <v>1000</v>
      </c>
      <c r="O125" s="409"/>
      <c r="P125" s="410"/>
      <c r="Q125" s="410"/>
      <c r="R125" s="410"/>
      <c r="S125" s="411"/>
      <c r="T125" s="943"/>
      <c r="U125" s="412"/>
      <c r="V125" s="413" t="str">
        <f>IF(U125*T125=0,"",U125*T125)</f>
        <v/>
      </c>
      <c r="W125" s="414"/>
      <c r="X125" s="617"/>
      <c r="Y125" s="570" t="e">
        <f>VLOOKUP(E125,[1]Analysis!$E$1:$W$65536,19,FALSE)</f>
        <v>#N/A</v>
      </c>
      <c r="Z125" s="553" t="e">
        <f t="shared" si="26"/>
        <v>#N/A</v>
      </c>
      <c r="AB125" s="54"/>
      <c r="AC125" s="54"/>
      <c r="AD125" s="54"/>
      <c r="AE125" s="54"/>
      <c r="AF125" s="560">
        <f t="shared" si="16"/>
        <v>0</v>
      </c>
      <c r="AG125" s="560">
        <f t="shared" si="17"/>
        <v>0</v>
      </c>
      <c r="AH125" s="37">
        <f t="shared" si="18"/>
        <v>0</v>
      </c>
      <c r="AI125" s="560">
        <f t="shared" si="19"/>
        <v>0</v>
      </c>
      <c r="AJ125" s="560">
        <f t="shared" si="20"/>
        <v>0</v>
      </c>
      <c r="AK125" s="560">
        <f t="shared" si="21"/>
        <v>0</v>
      </c>
      <c r="AL125" s="560">
        <f t="shared" si="22"/>
        <v>0</v>
      </c>
    </row>
    <row r="126" spans="1:45" s="39" customFormat="1" ht="12.75" customHeight="1" x14ac:dyDescent="0.2">
      <c r="A126" s="26" t="s">
        <v>108</v>
      </c>
      <c r="B126" s="72" t="s">
        <v>710</v>
      </c>
      <c r="C126" s="202"/>
      <c r="D126" s="27" t="s">
        <v>743</v>
      </c>
      <c r="E126" s="474" t="s">
        <v>661</v>
      </c>
      <c r="F126" s="451"/>
      <c r="G126" s="29" t="s">
        <v>5</v>
      </c>
      <c r="H126" s="647" t="s">
        <v>660</v>
      </c>
      <c r="I126" s="648"/>
      <c r="J126" s="648"/>
      <c r="K126" s="648"/>
      <c r="L126" s="648"/>
      <c r="M126" s="649"/>
      <c r="N126" s="81">
        <v>1</v>
      </c>
      <c r="O126" s="322"/>
      <c r="P126" s="141"/>
      <c r="Q126" s="141"/>
      <c r="R126" s="141"/>
      <c r="S126" s="323"/>
      <c r="T126" s="896"/>
      <c r="U126" s="34"/>
      <c r="V126" s="35" t="str">
        <f>IF(U126*T126=0,"",U126*T126)</f>
        <v/>
      </c>
      <c r="W126" s="36"/>
      <c r="X126" s="617"/>
      <c r="Y126" s="570">
        <f>VLOOKUP(E126,[2]analysis!$B$1:$AB$65536,27,FALSE)</f>
        <v>39.950000000000003</v>
      </c>
      <c r="Z126" s="553">
        <f>Y126-AI126</f>
        <v>39.950000000000003</v>
      </c>
      <c r="AB126" s="37"/>
      <c r="AC126" s="37"/>
      <c r="AD126" s="37"/>
      <c r="AE126" s="37"/>
      <c r="AF126" s="560">
        <f t="shared" si="16"/>
        <v>0</v>
      </c>
      <c r="AG126" s="560">
        <f t="shared" si="17"/>
        <v>0</v>
      </c>
      <c r="AH126" s="37">
        <f t="shared" si="18"/>
        <v>0</v>
      </c>
      <c r="AI126" s="560">
        <f t="shared" si="19"/>
        <v>0</v>
      </c>
      <c r="AJ126" s="560">
        <f t="shared" si="20"/>
        <v>0</v>
      </c>
      <c r="AK126" s="560">
        <f t="shared" si="21"/>
        <v>0</v>
      </c>
      <c r="AL126" s="560">
        <f t="shared" si="22"/>
        <v>0</v>
      </c>
      <c r="AM126" s="38"/>
      <c r="AN126" s="38"/>
      <c r="AO126" s="38"/>
      <c r="AP126" s="38"/>
      <c r="AQ126" s="38"/>
      <c r="AR126" s="38"/>
      <c r="AS126" s="38"/>
    </row>
    <row r="127" spans="1:45" s="39" customFormat="1" ht="12.75" customHeight="1" x14ac:dyDescent="0.2">
      <c r="A127" s="129" t="s">
        <v>976</v>
      </c>
      <c r="B127" s="72" t="s">
        <v>710</v>
      </c>
      <c r="C127" s="202"/>
      <c r="D127" s="41" t="s">
        <v>743</v>
      </c>
      <c r="E127" s="475" t="s">
        <v>977</v>
      </c>
      <c r="F127" s="210" t="s">
        <v>981</v>
      </c>
      <c r="G127" s="42" t="s">
        <v>5</v>
      </c>
      <c r="H127" s="578" t="s">
        <v>978</v>
      </c>
      <c r="I127" s="579"/>
      <c r="J127" s="579"/>
      <c r="K127" s="579"/>
      <c r="L127" s="579"/>
      <c r="M127" s="580"/>
      <c r="N127" s="73">
        <v>1</v>
      </c>
      <c r="O127" s="130"/>
      <c r="P127" s="118"/>
      <c r="Q127" s="118"/>
      <c r="R127" s="118"/>
      <c r="S127" s="120"/>
      <c r="T127" s="904"/>
      <c r="U127" s="47"/>
      <c r="V127" s="48"/>
      <c r="W127" s="49"/>
      <c r="X127" s="617"/>
      <c r="Y127" s="570">
        <f>VLOOKUP(E127,[2]analysis!$B$1:$AB$65536,27,FALSE)</f>
        <v>72.650000000000006</v>
      </c>
      <c r="Z127" s="553">
        <f>Y127-AI127</f>
        <v>72.650000000000006</v>
      </c>
      <c r="AB127" s="37"/>
      <c r="AC127" s="37"/>
      <c r="AD127" s="37"/>
      <c r="AE127" s="37"/>
      <c r="AF127" s="560">
        <f t="shared" si="16"/>
        <v>0</v>
      </c>
      <c r="AG127" s="560">
        <f t="shared" si="17"/>
        <v>0</v>
      </c>
      <c r="AH127" s="37">
        <f t="shared" si="18"/>
        <v>0</v>
      </c>
      <c r="AI127" s="560">
        <f t="shared" si="19"/>
        <v>0</v>
      </c>
      <c r="AJ127" s="560">
        <f t="shared" si="20"/>
        <v>0</v>
      </c>
      <c r="AK127" s="560">
        <f t="shared" si="21"/>
        <v>0</v>
      </c>
      <c r="AL127" s="560">
        <f t="shared" si="22"/>
        <v>0</v>
      </c>
      <c r="AM127" s="38"/>
      <c r="AN127" s="38"/>
      <c r="AO127" s="38"/>
      <c r="AP127" s="38"/>
      <c r="AQ127" s="38"/>
      <c r="AR127" s="38"/>
      <c r="AS127" s="38"/>
    </row>
    <row r="128" spans="1:45" s="39" customFormat="1" ht="12.75" customHeight="1" x14ac:dyDescent="0.2">
      <c r="A128" s="40" t="s">
        <v>976</v>
      </c>
      <c r="B128" s="72" t="s">
        <v>710</v>
      </c>
      <c r="C128" s="202"/>
      <c r="D128" s="41" t="s">
        <v>743</v>
      </c>
      <c r="E128" s="475" t="s">
        <v>1107</v>
      </c>
      <c r="F128" s="210" t="s">
        <v>980</v>
      </c>
      <c r="G128" s="42" t="s">
        <v>5</v>
      </c>
      <c r="H128" s="578" t="s">
        <v>983</v>
      </c>
      <c r="I128" s="579"/>
      <c r="J128" s="579"/>
      <c r="K128" s="579"/>
      <c r="L128" s="579"/>
      <c r="M128" s="580"/>
      <c r="N128" s="73">
        <v>1</v>
      </c>
      <c r="O128" s="130"/>
      <c r="P128" s="118"/>
      <c r="Q128" s="118"/>
      <c r="R128" s="118"/>
      <c r="S128" s="120"/>
      <c r="T128" s="904"/>
      <c r="U128" s="47"/>
      <c r="V128" s="48"/>
      <c r="W128" s="49"/>
      <c r="X128" s="617"/>
      <c r="Y128" s="570" t="e">
        <f>VLOOKUP(E128,[1]Analysis!$E$1:$W$65536,19,FALSE)</f>
        <v>#N/A</v>
      </c>
      <c r="Z128" s="553" t="e">
        <f t="shared" si="26"/>
        <v>#N/A</v>
      </c>
      <c r="AB128" s="37"/>
      <c r="AC128" s="37"/>
      <c r="AD128" s="37"/>
      <c r="AE128" s="37"/>
      <c r="AF128" s="560">
        <f t="shared" si="16"/>
        <v>0</v>
      </c>
      <c r="AG128" s="560">
        <f t="shared" si="17"/>
        <v>0</v>
      </c>
      <c r="AH128" s="37">
        <f t="shared" si="18"/>
        <v>0</v>
      </c>
      <c r="AI128" s="560">
        <f t="shared" si="19"/>
        <v>0</v>
      </c>
      <c r="AJ128" s="560">
        <f t="shared" si="20"/>
        <v>0</v>
      </c>
      <c r="AK128" s="560">
        <f t="shared" si="21"/>
        <v>0</v>
      </c>
      <c r="AL128" s="560">
        <f t="shared" si="22"/>
        <v>0</v>
      </c>
      <c r="AM128" s="38"/>
      <c r="AN128" s="38"/>
      <c r="AO128" s="38"/>
      <c r="AP128" s="38"/>
      <c r="AQ128" s="38"/>
      <c r="AR128" s="38"/>
      <c r="AS128" s="38"/>
    </row>
    <row r="129" spans="1:45" s="39" customFormat="1" ht="12.75" customHeight="1" x14ac:dyDescent="0.2">
      <c r="A129" s="40" t="s">
        <v>976</v>
      </c>
      <c r="B129" s="72" t="s">
        <v>710</v>
      </c>
      <c r="C129" s="202"/>
      <c r="D129" s="41" t="s">
        <v>743</v>
      </c>
      <c r="E129" s="475" t="s">
        <v>1090</v>
      </c>
      <c r="F129" s="210"/>
      <c r="G129" s="42" t="s">
        <v>5</v>
      </c>
      <c r="H129" s="578" t="s">
        <v>1089</v>
      </c>
      <c r="I129" s="579"/>
      <c r="J129" s="579"/>
      <c r="K129" s="579"/>
      <c r="L129" s="579"/>
      <c r="M129" s="580"/>
      <c r="N129" s="73">
        <v>1</v>
      </c>
      <c r="O129" s="130"/>
      <c r="P129" s="118"/>
      <c r="Q129" s="118"/>
      <c r="R129" s="118"/>
      <c r="S129" s="120"/>
      <c r="T129" s="904"/>
      <c r="U129" s="47"/>
      <c r="V129" s="48"/>
      <c r="W129" s="49"/>
      <c r="X129" s="617"/>
      <c r="Y129" s="570" t="e">
        <f>VLOOKUP(E129,[1]Analysis!$E$1:$W$65536,19,FALSE)</f>
        <v>#N/A</v>
      </c>
      <c r="Z129" s="553" t="e">
        <f t="shared" si="26"/>
        <v>#N/A</v>
      </c>
      <c r="AB129" s="37"/>
      <c r="AC129" s="37"/>
      <c r="AD129" s="37"/>
      <c r="AE129" s="37"/>
      <c r="AF129" s="560">
        <f t="shared" si="16"/>
        <v>0</v>
      </c>
      <c r="AG129" s="560">
        <f t="shared" si="17"/>
        <v>0</v>
      </c>
      <c r="AH129" s="37">
        <f t="shared" si="18"/>
        <v>0</v>
      </c>
      <c r="AI129" s="560">
        <f t="shared" si="19"/>
        <v>0</v>
      </c>
      <c r="AJ129" s="560">
        <f t="shared" si="20"/>
        <v>0</v>
      </c>
      <c r="AK129" s="560">
        <f t="shared" si="21"/>
        <v>0</v>
      </c>
      <c r="AL129" s="560">
        <f t="shared" si="22"/>
        <v>0</v>
      </c>
      <c r="AM129" s="38"/>
      <c r="AN129" s="38"/>
      <c r="AO129" s="38"/>
      <c r="AP129" s="38"/>
      <c r="AQ129" s="38"/>
      <c r="AR129" s="38"/>
      <c r="AS129" s="38"/>
    </row>
    <row r="130" spans="1:45" s="39" customFormat="1" ht="12.75" customHeight="1" x14ac:dyDescent="0.2">
      <c r="A130" s="40" t="s">
        <v>976</v>
      </c>
      <c r="B130" s="72" t="s">
        <v>710</v>
      </c>
      <c r="C130" s="202"/>
      <c r="D130" s="41" t="s">
        <v>743</v>
      </c>
      <c r="E130" s="475" t="s">
        <v>1106</v>
      </c>
      <c r="F130" s="210" t="s">
        <v>982</v>
      </c>
      <c r="G130" s="42" t="s">
        <v>5</v>
      </c>
      <c r="H130" s="578" t="s">
        <v>979</v>
      </c>
      <c r="I130" s="579"/>
      <c r="J130" s="579"/>
      <c r="K130" s="579"/>
      <c r="L130" s="579"/>
      <c r="M130" s="580"/>
      <c r="N130" s="73">
        <v>1</v>
      </c>
      <c r="O130" s="130"/>
      <c r="P130" s="118"/>
      <c r="Q130" s="118"/>
      <c r="R130" s="118"/>
      <c r="S130" s="120"/>
      <c r="T130" s="904"/>
      <c r="U130" s="47"/>
      <c r="V130" s="48"/>
      <c r="W130" s="49"/>
      <c r="X130" s="617"/>
      <c r="Y130" s="570">
        <f>VLOOKUP(E130,[2]analysis!$B$1:$AB$65536,27,FALSE)</f>
        <v>45.65</v>
      </c>
      <c r="Z130" s="553">
        <f>Y130-AI130</f>
        <v>45.65</v>
      </c>
      <c r="AB130" s="37"/>
      <c r="AC130" s="37"/>
      <c r="AD130" s="37"/>
      <c r="AE130" s="37"/>
      <c r="AF130" s="560">
        <f t="shared" si="16"/>
        <v>0</v>
      </c>
      <c r="AG130" s="560">
        <f t="shared" si="17"/>
        <v>0</v>
      </c>
      <c r="AH130" s="37">
        <f t="shared" si="18"/>
        <v>0</v>
      </c>
      <c r="AI130" s="560">
        <f t="shared" si="19"/>
        <v>0</v>
      </c>
      <c r="AJ130" s="560">
        <f t="shared" si="20"/>
        <v>0</v>
      </c>
      <c r="AK130" s="560">
        <f t="shared" si="21"/>
        <v>0</v>
      </c>
      <c r="AL130" s="560">
        <f t="shared" si="22"/>
        <v>0</v>
      </c>
      <c r="AM130" s="38"/>
      <c r="AN130" s="38"/>
      <c r="AO130" s="38"/>
      <c r="AP130" s="38"/>
      <c r="AQ130" s="38"/>
      <c r="AR130" s="38"/>
      <c r="AS130" s="38"/>
    </row>
    <row r="131" spans="1:45" ht="12.75" customHeight="1" x14ac:dyDescent="0.2">
      <c r="A131" s="40" t="s">
        <v>976</v>
      </c>
      <c r="B131" s="72" t="s">
        <v>710</v>
      </c>
      <c r="C131" s="202"/>
      <c r="D131" s="41" t="s">
        <v>743</v>
      </c>
      <c r="E131" s="475" t="s">
        <v>989</v>
      </c>
      <c r="F131" s="461"/>
      <c r="G131" s="389" t="s">
        <v>5</v>
      </c>
      <c r="H131" s="578" t="s">
        <v>990</v>
      </c>
      <c r="I131" s="579"/>
      <c r="J131" s="579"/>
      <c r="K131" s="579"/>
      <c r="L131" s="579"/>
      <c r="M131" s="580"/>
      <c r="N131" s="438">
        <v>1</v>
      </c>
      <c r="O131" s="417"/>
      <c r="P131" s="418"/>
      <c r="Q131" s="418"/>
      <c r="R131" s="418"/>
      <c r="S131" s="419"/>
      <c r="T131" s="905"/>
      <c r="U131" s="420"/>
      <c r="V131" s="421"/>
      <c r="W131" s="422"/>
      <c r="X131" s="617"/>
      <c r="Y131" s="570">
        <f>VLOOKUP(E131,[2]analysis!$B$1:$AB$65536,27,FALSE)</f>
        <v>11.9</v>
      </c>
      <c r="Z131" s="553">
        <f>Y131-AI131</f>
        <v>11.9</v>
      </c>
      <c r="AF131" s="560">
        <f t="shared" si="16"/>
        <v>0</v>
      </c>
      <c r="AG131" s="560">
        <f t="shared" si="17"/>
        <v>0</v>
      </c>
      <c r="AH131" s="37">
        <f t="shared" si="18"/>
        <v>0</v>
      </c>
      <c r="AI131" s="560">
        <f t="shared" si="19"/>
        <v>0</v>
      </c>
      <c r="AJ131" s="560">
        <f t="shared" si="20"/>
        <v>0</v>
      </c>
      <c r="AK131" s="560">
        <f t="shared" si="21"/>
        <v>0</v>
      </c>
      <c r="AL131" s="560">
        <f t="shared" si="22"/>
        <v>0</v>
      </c>
    </row>
    <row r="132" spans="1:45" s="39" customFormat="1" ht="12.75" customHeight="1" x14ac:dyDescent="0.2">
      <c r="A132" s="40" t="s">
        <v>976</v>
      </c>
      <c r="B132" s="72" t="s">
        <v>710</v>
      </c>
      <c r="C132" s="202"/>
      <c r="D132" s="41" t="s">
        <v>743</v>
      </c>
      <c r="E132" s="475" t="s">
        <v>984</v>
      </c>
      <c r="F132" s="210" t="s">
        <v>986</v>
      </c>
      <c r="G132" s="42" t="s">
        <v>5</v>
      </c>
      <c r="H132" s="578" t="s">
        <v>987</v>
      </c>
      <c r="I132" s="579"/>
      <c r="J132" s="579"/>
      <c r="K132" s="579"/>
      <c r="L132" s="579"/>
      <c r="M132" s="580"/>
      <c r="N132" s="73">
        <v>1</v>
      </c>
      <c r="O132" s="130"/>
      <c r="P132" s="118"/>
      <c r="Q132" s="118"/>
      <c r="R132" s="118"/>
      <c r="S132" s="120"/>
      <c r="T132" s="904"/>
      <c r="U132" s="47"/>
      <c r="V132" s="48"/>
      <c r="W132" s="49"/>
      <c r="X132" s="617"/>
      <c r="Y132" s="570" t="e">
        <f>VLOOKUP(E132,[1]Analysis!$E$1:$W$65536,19,FALSE)</f>
        <v>#N/A</v>
      </c>
      <c r="Z132" s="553" t="e">
        <f t="shared" si="26"/>
        <v>#N/A</v>
      </c>
      <c r="AB132" s="37"/>
      <c r="AC132" s="37"/>
      <c r="AD132" s="37"/>
      <c r="AE132" s="37"/>
      <c r="AF132" s="560">
        <f t="shared" si="16"/>
        <v>0</v>
      </c>
      <c r="AG132" s="560">
        <f t="shared" si="17"/>
        <v>0</v>
      </c>
      <c r="AH132" s="37">
        <f t="shared" si="18"/>
        <v>0</v>
      </c>
      <c r="AI132" s="560">
        <f t="shared" si="19"/>
        <v>0</v>
      </c>
      <c r="AJ132" s="560">
        <f t="shared" si="20"/>
        <v>0</v>
      </c>
      <c r="AK132" s="560">
        <f t="shared" si="21"/>
        <v>0</v>
      </c>
      <c r="AL132" s="560">
        <f t="shared" si="22"/>
        <v>0</v>
      </c>
      <c r="AM132" s="38"/>
      <c r="AN132" s="38"/>
      <c r="AO132" s="38"/>
      <c r="AP132" s="38"/>
      <c r="AQ132" s="38"/>
      <c r="AR132" s="38"/>
      <c r="AS132" s="38"/>
    </row>
    <row r="133" spans="1:45" s="39" customFormat="1" ht="12.75" customHeight="1" thickBot="1" x14ac:dyDescent="0.25">
      <c r="A133" s="50" t="s">
        <v>976</v>
      </c>
      <c r="B133" s="72" t="s">
        <v>710</v>
      </c>
      <c r="C133" s="202"/>
      <c r="D133" s="63" t="s">
        <v>743</v>
      </c>
      <c r="E133" s="475" t="s">
        <v>1108</v>
      </c>
      <c r="F133" s="210" t="s">
        <v>985</v>
      </c>
      <c r="G133" s="42" t="s">
        <v>5</v>
      </c>
      <c r="H133" s="578" t="s">
        <v>988</v>
      </c>
      <c r="I133" s="579"/>
      <c r="J133" s="579"/>
      <c r="K133" s="579"/>
      <c r="L133" s="579"/>
      <c r="M133" s="580"/>
      <c r="N133" s="73">
        <v>1</v>
      </c>
      <c r="O133" s="130"/>
      <c r="P133" s="118"/>
      <c r="Q133" s="118"/>
      <c r="R133" s="118"/>
      <c r="S133" s="120"/>
      <c r="T133" s="904"/>
      <c r="U133" s="47"/>
      <c r="V133" s="48"/>
      <c r="W133" s="49"/>
      <c r="X133" s="617"/>
      <c r="Y133" s="570" t="e">
        <f>VLOOKUP(E133,[1]Analysis!$E$1:$W$65536,19,FALSE)</f>
        <v>#N/A</v>
      </c>
      <c r="Z133" s="553" t="e">
        <f t="shared" si="26"/>
        <v>#N/A</v>
      </c>
      <c r="AB133" s="37"/>
      <c r="AC133" s="37"/>
      <c r="AD133" s="37"/>
      <c r="AE133" s="37"/>
      <c r="AF133" s="560">
        <f t="shared" si="16"/>
        <v>0</v>
      </c>
      <c r="AG133" s="560">
        <f t="shared" si="17"/>
        <v>0</v>
      </c>
      <c r="AH133" s="37">
        <f t="shared" si="18"/>
        <v>0</v>
      </c>
      <c r="AI133" s="560">
        <f t="shared" si="19"/>
        <v>0</v>
      </c>
      <c r="AJ133" s="560">
        <f t="shared" si="20"/>
        <v>0</v>
      </c>
      <c r="AK133" s="560">
        <f t="shared" si="21"/>
        <v>0</v>
      </c>
      <c r="AL133" s="560">
        <f t="shared" si="22"/>
        <v>0</v>
      </c>
      <c r="AM133" s="38"/>
      <c r="AN133" s="38"/>
      <c r="AO133" s="38"/>
      <c r="AP133" s="38"/>
      <c r="AQ133" s="38"/>
      <c r="AR133" s="38"/>
      <c r="AS133" s="38"/>
    </row>
    <row r="134" spans="1:45" s="39" customFormat="1" ht="27.75" customHeight="1" thickBot="1" x14ac:dyDescent="0.25">
      <c r="A134" s="27" t="s">
        <v>780</v>
      </c>
      <c r="B134" s="72" t="s">
        <v>710</v>
      </c>
      <c r="C134" s="202"/>
      <c r="D134" s="27" t="s">
        <v>741</v>
      </c>
      <c r="E134" s="869" t="s">
        <v>1060</v>
      </c>
      <c r="F134" s="451"/>
      <c r="G134" s="29" t="s">
        <v>5</v>
      </c>
      <c r="H134" s="647" t="s">
        <v>991</v>
      </c>
      <c r="I134" s="648"/>
      <c r="J134" s="648"/>
      <c r="K134" s="648"/>
      <c r="L134" s="648"/>
      <c r="M134" s="649"/>
      <c r="N134" s="30">
        <v>1</v>
      </c>
      <c r="O134" s="31"/>
      <c r="P134" s="32"/>
      <c r="Q134" s="32"/>
      <c r="R134" s="32"/>
      <c r="S134" s="33"/>
      <c r="T134" s="896"/>
      <c r="U134" s="34"/>
      <c r="V134" s="35" t="str">
        <f>IF(U134*T134=0,"",U134*T134)</f>
        <v/>
      </c>
      <c r="W134" s="36"/>
      <c r="X134" s="617"/>
      <c r="Y134" s="570" t="e">
        <f>VLOOKUP(E134,[1]Analysis!$E$1:$W$65536,19,FALSE)</f>
        <v>#N/A</v>
      </c>
      <c r="Z134" s="553" t="e">
        <f t="shared" si="26"/>
        <v>#N/A</v>
      </c>
      <c r="AA134" s="37"/>
      <c r="AB134" s="37"/>
      <c r="AC134" s="37"/>
      <c r="AD134" s="37"/>
      <c r="AE134" s="37" t="s">
        <v>1110</v>
      </c>
      <c r="AF134" s="560">
        <f t="shared" ref="AF134:AF189" si="27">T134/1.1</f>
        <v>0</v>
      </c>
      <c r="AG134" s="560">
        <f t="shared" si="17"/>
        <v>0</v>
      </c>
      <c r="AH134" s="37">
        <f t="shared" si="18"/>
        <v>0</v>
      </c>
      <c r="AI134" s="560">
        <f t="shared" si="19"/>
        <v>0</v>
      </c>
      <c r="AJ134" s="560">
        <f t="shared" si="20"/>
        <v>0</v>
      </c>
      <c r="AK134" s="560">
        <f t="shared" si="21"/>
        <v>0</v>
      </c>
      <c r="AL134" s="560">
        <f t="shared" si="22"/>
        <v>0</v>
      </c>
      <c r="AM134" s="38"/>
      <c r="AN134" s="38"/>
      <c r="AO134" s="38"/>
      <c r="AP134" s="38"/>
      <c r="AQ134" s="38"/>
      <c r="AR134" s="38"/>
      <c r="AS134" s="38"/>
    </row>
    <row r="135" spans="1:45" s="39" customFormat="1" ht="27.75" customHeight="1" thickBot="1" x14ac:dyDescent="0.25">
      <c r="A135" s="131" t="s">
        <v>107</v>
      </c>
      <c r="B135" s="72"/>
      <c r="C135" s="202"/>
      <c r="D135" s="92"/>
      <c r="E135" s="471" t="s">
        <v>1007</v>
      </c>
      <c r="F135" s="256"/>
      <c r="G135" s="29" t="s">
        <v>5</v>
      </c>
      <c r="H135" s="578" t="s">
        <v>1130</v>
      </c>
      <c r="I135" s="579"/>
      <c r="J135" s="579"/>
      <c r="K135" s="579"/>
      <c r="L135" s="579"/>
      <c r="M135" s="580"/>
      <c r="N135" s="534">
        <v>1</v>
      </c>
      <c r="O135" s="394"/>
      <c r="P135" s="395"/>
      <c r="Q135" s="395"/>
      <c r="R135" s="395"/>
      <c r="S135" s="396"/>
      <c r="T135" s="944"/>
      <c r="U135" s="74"/>
      <c r="V135" s="90"/>
      <c r="W135" s="115"/>
      <c r="X135" s="617"/>
      <c r="Y135" s="570" t="e">
        <f>VLOOKUP(E135,[1]Analysis!$E$1:$W$65536,19,FALSE)</f>
        <v>#REF!</v>
      </c>
      <c r="Z135" s="553" t="e">
        <f>Y135-AI135</f>
        <v>#REF!</v>
      </c>
      <c r="AA135" s="37"/>
      <c r="AB135" s="37"/>
      <c r="AC135" s="37"/>
      <c r="AD135" s="37"/>
      <c r="AE135" s="37"/>
      <c r="AF135" s="560">
        <f t="shared" si="27"/>
        <v>0</v>
      </c>
      <c r="AG135" s="560">
        <f t="shared" si="17"/>
        <v>0</v>
      </c>
      <c r="AH135" s="37">
        <f t="shared" si="18"/>
        <v>0</v>
      </c>
      <c r="AI135" s="560">
        <f t="shared" si="19"/>
        <v>0</v>
      </c>
      <c r="AJ135" s="560">
        <f t="shared" si="20"/>
        <v>0</v>
      </c>
      <c r="AK135" s="560">
        <f t="shared" si="21"/>
        <v>0</v>
      </c>
      <c r="AL135" s="560">
        <f t="shared" si="22"/>
        <v>0</v>
      </c>
      <c r="AM135" s="38"/>
      <c r="AN135" s="38"/>
      <c r="AO135" s="38"/>
      <c r="AP135" s="38"/>
      <c r="AQ135" s="38"/>
      <c r="AR135" s="38"/>
      <c r="AS135" s="38"/>
    </row>
    <row r="136" spans="1:45" s="39" customFormat="1" ht="27.75" customHeight="1" thickBot="1" x14ac:dyDescent="0.25">
      <c r="A136" s="175"/>
      <c r="B136" s="72"/>
      <c r="C136" s="202"/>
      <c r="D136" s="92"/>
      <c r="E136" s="471" t="s">
        <v>658</v>
      </c>
      <c r="F136" s="256"/>
      <c r="G136" s="29" t="s">
        <v>5</v>
      </c>
      <c r="H136" s="578" t="s">
        <v>1131</v>
      </c>
      <c r="I136" s="579"/>
      <c r="J136" s="579"/>
      <c r="K136" s="579"/>
      <c r="L136" s="579"/>
      <c r="M136" s="580"/>
      <c r="N136" s="534">
        <v>1</v>
      </c>
      <c r="O136" s="394"/>
      <c r="P136" s="395"/>
      <c r="Q136" s="395"/>
      <c r="R136" s="395"/>
      <c r="S136" s="396"/>
      <c r="T136" s="944"/>
      <c r="U136" s="74"/>
      <c r="V136" s="90"/>
      <c r="W136" s="115"/>
      <c r="X136" s="617"/>
      <c r="Y136" s="570" t="e">
        <f>VLOOKUP(E136,[1]Analysis!$E$1:$W$65536,19,FALSE)</f>
        <v>#REF!</v>
      </c>
      <c r="Z136" s="553" t="e">
        <f>Y136-AI136</f>
        <v>#REF!</v>
      </c>
      <c r="AA136" s="37"/>
      <c r="AB136" s="37"/>
      <c r="AC136" s="37"/>
      <c r="AD136" s="37"/>
      <c r="AE136" s="37"/>
      <c r="AF136" s="560">
        <f t="shared" si="27"/>
        <v>0</v>
      </c>
      <c r="AG136" s="560">
        <f t="shared" si="17"/>
        <v>0</v>
      </c>
      <c r="AH136" s="37">
        <f t="shared" si="18"/>
        <v>0</v>
      </c>
      <c r="AI136" s="560">
        <f t="shared" si="19"/>
        <v>0</v>
      </c>
      <c r="AJ136" s="560">
        <f t="shared" si="20"/>
        <v>0</v>
      </c>
      <c r="AK136" s="560">
        <f t="shared" si="21"/>
        <v>0</v>
      </c>
      <c r="AL136" s="560">
        <f t="shared" si="22"/>
        <v>0</v>
      </c>
      <c r="AM136" s="38"/>
      <c r="AN136" s="38"/>
      <c r="AO136" s="38"/>
      <c r="AP136" s="38"/>
      <c r="AQ136" s="38"/>
      <c r="AR136" s="38"/>
      <c r="AS136" s="38"/>
    </row>
    <row r="137" spans="1:45" s="39" customFormat="1" x14ac:dyDescent="0.2">
      <c r="A137" s="535"/>
      <c r="B137" s="72"/>
      <c r="C137" s="202"/>
      <c r="D137" s="92"/>
      <c r="E137" s="471" t="s">
        <v>1075</v>
      </c>
      <c r="F137" s="256"/>
      <c r="G137" s="29" t="s">
        <v>5</v>
      </c>
      <c r="H137" s="793" t="s">
        <v>1074</v>
      </c>
      <c r="I137" s="794"/>
      <c r="J137" s="794"/>
      <c r="K137" s="794"/>
      <c r="L137" s="794"/>
      <c r="M137" s="795"/>
      <c r="N137" s="534">
        <v>1</v>
      </c>
      <c r="O137" s="394"/>
      <c r="P137" s="395"/>
      <c r="Q137" s="395"/>
      <c r="R137" s="395"/>
      <c r="S137" s="396"/>
      <c r="T137" s="944"/>
      <c r="U137" s="74"/>
      <c r="V137" s="90"/>
      <c r="W137" s="115"/>
      <c r="X137" s="617"/>
      <c r="Y137" s="570" t="e">
        <f>VLOOKUP(E137,[1]Analysis!$E$1:$W$65536,19,FALSE)</f>
        <v>#N/A</v>
      </c>
      <c r="Z137" s="553" t="e">
        <f t="shared" si="26"/>
        <v>#N/A</v>
      </c>
      <c r="AA137" s="554">
        <f>25.28/2*1.1/0.7</f>
        <v>19.862857142857145</v>
      </c>
      <c r="AB137" s="37">
        <v>15.9</v>
      </c>
      <c r="AC137" s="554">
        <f>25.28/2*1.1</f>
        <v>13.904000000000002</v>
      </c>
      <c r="AD137" s="37">
        <f>(AB137-AC137)/AB137</f>
        <v>0.12553459119496846</v>
      </c>
      <c r="AE137" s="37">
        <f>15.9*1.1</f>
        <v>17.490000000000002</v>
      </c>
      <c r="AF137" s="560">
        <f t="shared" si="27"/>
        <v>0</v>
      </c>
      <c r="AG137" s="560">
        <f t="shared" si="17"/>
        <v>0</v>
      </c>
      <c r="AH137" s="37">
        <f t="shared" si="18"/>
        <v>0</v>
      </c>
      <c r="AI137" s="560">
        <f t="shared" si="19"/>
        <v>0</v>
      </c>
      <c r="AJ137" s="560">
        <f t="shared" si="20"/>
        <v>0</v>
      </c>
      <c r="AK137" s="560">
        <f t="shared" si="21"/>
        <v>0</v>
      </c>
      <c r="AL137" s="560">
        <f t="shared" si="22"/>
        <v>0</v>
      </c>
      <c r="AM137" s="38"/>
      <c r="AN137" s="38"/>
      <c r="AO137" s="38"/>
      <c r="AP137" s="38"/>
      <c r="AQ137" s="38"/>
      <c r="AR137" s="38"/>
      <c r="AS137" s="38"/>
    </row>
    <row r="138" spans="1:45" s="55" customFormat="1" ht="12.75" customHeight="1" x14ac:dyDescent="0.2">
      <c r="A138" s="157" t="s">
        <v>107</v>
      </c>
      <c r="B138" s="72" t="s">
        <v>710</v>
      </c>
      <c r="C138" s="235"/>
      <c r="D138" s="40" t="s">
        <v>741</v>
      </c>
      <c r="E138" s="475" t="s">
        <v>1007</v>
      </c>
      <c r="F138" s="463"/>
      <c r="G138" s="389" t="s">
        <v>5</v>
      </c>
      <c r="H138" s="793" t="s">
        <v>1008</v>
      </c>
      <c r="I138" s="794"/>
      <c r="J138" s="794"/>
      <c r="K138" s="794"/>
      <c r="L138" s="794"/>
      <c r="M138" s="795"/>
      <c r="N138" s="393">
        <v>1</v>
      </c>
      <c r="O138" s="439"/>
      <c r="P138" s="440"/>
      <c r="Q138" s="440"/>
      <c r="R138" s="440"/>
      <c r="S138" s="441"/>
      <c r="T138" s="945"/>
      <c r="U138" s="420"/>
      <c r="V138" s="421" t="str">
        <f>IF(U138*T138=0,"",U138*T138)</f>
        <v/>
      </c>
      <c r="W138" s="422"/>
      <c r="X138" s="617"/>
      <c r="Y138" s="570">
        <f>VLOOKUP(E138,[2]analysis!$B$1:$AB$65536,27,FALSE)</f>
        <v>6.85</v>
      </c>
      <c r="Z138" s="553">
        <f>Y138-AI138</f>
        <v>6.85</v>
      </c>
      <c r="AA138" s="54"/>
      <c r="AB138" s="54"/>
      <c r="AC138" s="54"/>
      <c r="AD138" s="54"/>
      <c r="AE138" s="54"/>
      <c r="AF138" s="560">
        <f t="shared" si="27"/>
        <v>0</v>
      </c>
      <c r="AG138" s="560">
        <f t="shared" si="17"/>
        <v>0</v>
      </c>
      <c r="AH138" s="37">
        <f t="shared" si="18"/>
        <v>0</v>
      </c>
      <c r="AI138" s="560">
        <f t="shared" si="19"/>
        <v>0</v>
      </c>
      <c r="AJ138" s="560">
        <f t="shared" si="20"/>
        <v>0</v>
      </c>
      <c r="AK138" s="560">
        <f t="shared" si="21"/>
        <v>0</v>
      </c>
      <c r="AL138" s="560">
        <f t="shared" si="22"/>
        <v>0</v>
      </c>
    </row>
    <row r="139" spans="1:45" s="55" customFormat="1" ht="12.75" customHeight="1" thickBot="1" x14ac:dyDescent="0.25">
      <c r="A139" s="321" t="s">
        <v>107</v>
      </c>
      <c r="B139" s="72" t="s">
        <v>710</v>
      </c>
      <c r="C139" s="235"/>
      <c r="D139" s="40" t="s">
        <v>741</v>
      </c>
      <c r="E139" s="475" t="s">
        <v>658</v>
      </c>
      <c r="F139" s="463"/>
      <c r="G139" s="389" t="s">
        <v>5</v>
      </c>
      <c r="H139" s="793" t="s">
        <v>657</v>
      </c>
      <c r="I139" s="794"/>
      <c r="J139" s="794"/>
      <c r="K139" s="794"/>
      <c r="L139" s="794"/>
      <c r="M139" s="795"/>
      <c r="N139" s="393">
        <v>1</v>
      </c>
      <c r="O139" s="439"/>
      <c r="P139" s="440"/>
      <c r="Q139" s="440"/>
      <c r="R139" s="440"/>
      <c r="S139" s="441"/>
      <c r="T139" s="945"/>
      <c r="U139" s="420"/>
      <c r="V139" s="421" t="str">
        <f>IF(U139*T139=0,"",U139*T139)</f>
        <v/>
      </c>
      <c r="W139" s="422"/>
      <c r="X139" s="617"/>
      <c r="Y139" s="570">
        <f>VLOOKUP(E139,[2]analysis!$B$1:$AB$65536,27,FALSE)</f>
        <v>15.95</v>
      </c>
      <c r="Z139" s="553">
        <f>Y139-AI139</f>
        <v>15.95</v>
      </c>
      <c r="AA139" s="54"/>
      <c r="AB139" s="54"/>
      <c r="AC139" s="54"/>
      <c r="AD139" s="54"/>
      <c r="AE139" s="54"/>
      <c r="AF139" s="560">
        <f t="shared" si="27"/>
        <v>0</v>
      </c>
      <c r="AG139" s="560">
        <f t="shared" si="17"/>
        <v>0</v>
      </c>
      <c r="AH139" s="37">
        <f t="shared" si="18"/>
        <v>0</v>
      </c>
      <c r="AI139" s="560">
        <f t="shared" si="19"/>
        <v>0</v>
      </c>
      <c r="AJ139" s="560">
        <f t="shared" si="20"/>
        <v>0</v>
      </c>
      <c r="AK139" s="560">
        <f t="shared" si="21"/>
        <v>0</v>
      </c>
      <c r="AL139" s="560">
        <f t="shared" si="22"/>
        <v>0</v>
      </c>
    </row>
    <row r="140" spans="1:45" s="39" customFormat="1" ht="24.75" customHeight="1" x14ac:dyDescent="0.2">
      <c r="A140" s="320" t="s">
        <v>156</v>
      </c>
      <c r="B140" s="72" t="s">
        <v>710</v>
      </c>
      <c r="C140" s="202"/>
      <c r="D140" s="27" t="s">
        <v>1102</v>
      </c>
      <c r="E140" s="869" t="s">
        <v>1095</v>
      </c>
      <c r="F140" s="451">
        <v>6340</v>
      </c>
      <c r="G140" s="70" t="s">
        <v>5</v>
      </c>
      <c r="H140" s="647" t="s">
        <v>1109</v>
      </c>
      <c r="I140" s="648"/>
      <c r="J140" s="648"/>
      <c r="K140" s="648"/>
      <c r="L140" s="648"/>
      <c r="M140" s="649"/>
      <c r="N140" s="81">
        <v>1</v>
      </c>
      <c r="O140" s="733" t="s">
        <v>975</v>
      </c>
      <c r="P140" s="734"/>
      <c r="Q140" s="734"/>
      <c r="R140" s="734"/>
      <c r="S140" s="735"/>
      <c r="T140" s="891"/>
      <c r="U140" s="34"/>
      <c r="V140" s="35"/>
      <c r="W140" s="36"/>
      <c r="X140" s="617"/>
      <c r="Y140" s="570" t="e">
        <f>VLOOKUP(E140,[1]Analysis!$E$1:$W$65536,19,FALSE)</f>
        <v>#N/A</v>
      </c>
      <c r="Z140" s="553" t="e">
        <f t="shared" si="26"/>
        <v>#N/A</v>
      </c>
      <c r="AA140" s="37"/>
      <c r="AB140" s="37"/>
      <c r="AC140" s="37"/>
      <c r="AD140" s="37"/>
      <c r="AE140" s="37"/>
      <c r="AF140" s="560">
        <f t="shared" si="27"/>
        <v>0</v>
      </c>
      <c r="AG140" s="560">
        <f t="shared" si="17"/>
        <v>0</v>
      </c>
      <c r="AH140" s="37">
        <f t="shared" si="18"/>
        <v>0</v>
      </c>
      <c r="AI140" s="560">
        <f t="shared" si="19"/>
        <v>0</v>
      </c>
      <c r="AJ140" s="560">
        <f t="shared" si="20"/>
        <v>0</v>
      </c>
      <c r="AK140" s="560">
        <f t="shared" si="21"/>
        <v>0</v>
      </c>
      <c r="AL140" s="560">
        <f t="shared" si="22"/>
        <v>0</v>
      </c>
      <c r="AM140" s="38"/>
      <c r="AN140" s="38"/>
      <c r="AO140" s="38"/>
      <c r="AP140" s="38"/>
      <c r="AQ140" s="38"/>
      <c r="AR140" s="38"/>
      <c r="AS140" s="38"/>
    </row>
    <row r="141" spans="1:45" s="39" customFormat="1" ht="12.75" customHeight="1" x14ac:dyDescent="0.2">
      <c r="A141" s="319" t="s">
        <v>156</v>
      </c>
      <c r="B141" s="72" t="s">
        <v>710</v>
      </c>
      <c r="C141" s="202"/>
      <c r="D141" s="41" t="s">
        <v>1102</v>
      </c>
      <c r="E141" s="475" t="s">
        <v>1061</v>
      </c>
      <c r="F141" s="258">
        <v>6331</v>
      </c>
      <c r="G141" s="93" t="s">
        <v>5</v>
      </c>
      <c r="H141" s="578" t="s">
        <v>974</v>
      </c>
      <c r="I141" s="579"/>
      <c r="J141" s="579"/>
      <c r="K141" s="579"/>
      <c r="L141" s="579"/>
      <c r="M141" s="580"/>
      <c r="N141" s="73">
        <v>1</v>
      </c>
      <c r="O141" s="598" t="s">
        <v>77</v>
      </c>
      <c r="P141" s="599"/>
      <c r="Q141" s="599"/>
      <c r="R141" s="599"/>
      <c r="S141" s="600"/>
      <c r="T141" s="904"/>
      <c r="U141" s="47"/>
      <c r="V141" s="48"/>
      <c r="W141" s="49"/>
      <c r="X141" s="617"/>
      <c r="Y141" s="570" t="e">
        <f>VLOOKUP(E141,[1]Analysis!$E$1:$W$65536,19,FALSE)</f>
        <v>#N/A</v>
      </c>
      <c r="Z141" s="553" t="e">
        <f t="shared" si="26"/>
        <v>#N/A</v>
      </c>
      <c r="AA141" s="37"/>
      <c r="AB141" s="37"/>
      <c r="AC141" s="37"/>
      <c r="AD141" s="37"/>
      <c r="AE141" s="37"/>
      <c r="AF141" s="560">
        <f t="shared" si="27"/>
        <v>0</v>
      </c>
      <c r="AG141" s="560">
        <f t="shared" si="17"/>
        <v>0</v>
      </c>
      <c r="AH141" s="37">
        <f t="shared" si="18"/>
        <v>0</v>
      </c>
      <c r="AI141" s="560">
        <f t="shared" si="19"/>
        <v>0</v>
      </c>
      <c r="AJ141" s="560">
        <f t="shared" si="20"/>
        <v>0</v>
      </c>
      <c r="AK141" s="560">
        <f t="shared" si="21"/>
        <v>0</v>
      </c>
      <c r="AL141" s="560">
        <f t="shared" si="22"/>
        <v>0</v>
      </c>
      <c r="AM141" s="38"/>
      <c r="AN141" s="38"/>
      <c r="AO141" s="38"/>
      <c r="AP141" s="38"/>
      <c r="AQ141" s="38"/>
      <c r="AR141" s="38"/>
      <c r="AS141" s="38"/>
    </row>
    <row r="142" spans="1:45" s="39" customFormat="1" ht="13.5" thickBot="1" x14ac:dyDescent="0.25">
      <c r="A142" s="321" t="s">
        <v>156</v>
      </c>
      <c r="B142" s="72" t="s">
        <v>710</v>
      </c>
      <c r="C142" s="202"/>
      <c r="D142" s="50" t="s">
        <v>1102</v>
      </c>
      <c r="E142" s="476" t="s">
        <v>1094</v>
      </c>
      <c r="F142" s="452">
        <v>6334</v>
      </c>
      <c r="G142" s="94" t="s">
        <v>5</v>
      </c>
      <c r="H142" s="681" t="s">
        <v>1093</v>
      </c>
      <c r="I142" s="682"/>
      <c r="J142" s="682"/>
      <c r="K142" s="682"/>
      <c r="L142" s="682"/>
      <c r="M142" s="683"/>
      <c r="N142" s="79">
        <v>1</v>
      </c>
      <c r="O142" s="608" t="s">
        <v>77</v>
      </c>
      <c r="P142" s="609"/>
      <c r="Q142" s="609"/>
      <c r="R142" s="609"/>
      <c r="S142" s="610"/>
      <c r="T142" s="906"/>
      <c r="U142" s="53"/>
      <c r="V142" s="61"/>
      <c r="W142" s="62"/>
      <c r="X142" s="617"/>
      <c r="Y142" s="570" t="e">
        <f>VLOOKUP(E142,[1]Analysis!$E$1:$W$65536,19,FALSE)</f>
        <v>#N/A</v>
      </c>
      <c r="Z142" s="553" t="e">
        <f t="shared" si="26"/>
        <v>#N/A</v>
      </c>
      <c r="AA142" s="37"/>
      <c r="AB142" s="37"/>
      <c r="AC142" s="37"/>
      <c r="AD142" s="37"/>
      <c r="AE142" s="37"/>
      <c r="AF142" s="560">
        <f t="shared" si="27"/>
        <v>0</v>
      </c>
      <c r="AG142" s="560">
        <f t="shared" si="17"/>
        <v>0</v>
      </c>
      <c r="AH142" s="37">
        <f t="shared" si="18"/>
        <v>0</v>
      </c>
      <c r="AI142" s="560">
        <f t="shared" si="19"/>
        <v>0</v>
      </c>
      <c r="AJ142" s="560">
        <f t="shared" si="20"/>
        <v>0</v>
      </c>
      <c r="AK142" s="560">
        <f t="shared" si="21"/>
        <v>0</v>
      </c>
      <c r="AL142" s="560">
        <f t="shared" si="22"/>
        <v>0</v>
      </c>
      <c r="AM142" s="38"/>
      <c r="AN142" s="38"/>
      <c r="AO142" s="38"/>
      <c r="AP142" s="38"/>
      <c r="AQ142" s="38"/>
      <c r="AR142" s="38"/>
      <c r="AS142" s="38"/>
    </row>
    <row r="143" spans="1:45" s="39" customFormat="1" x14ac:dyDescent="0.2">
      <c r="A143" s="92" t="s">
        <v>109</v>
      </c>
      <c r="B143" s="591" t="s">
        <v>710</v>
      </c>
      <c r="C143" s="592"/>
      <c r="D143" s="27" t="s">
        <v>711</v>
      </c>
      <c r="E143" s="869"/>
      <c r="F143" s="451"/>
      <c r="G143" s="70" t="s">
        <v>5</v>
      </c>
      <c r="H143" s="593" t="s">
        <v>1104</v>
      </c>
      <c r="I143" s="594"/>
      <c r="J143" s="594"/>
      <c r="K143" s="594"/>
      <c r="L143" s="594"/>
      <c r="M143" s="595"/>
      <c r="N143" s="81"/>
      <c r="O143" s="613" t="s">
        <v>76</v>
      </c>
      <c r="P143" s="614"/>
      <c r="Q143" s="614"/>
      <c r="R143" s="614"/>
      <c r="S143" s="615"/>
      <c r="T143" s="891"/>
      <c r="U143" s="34"/>
      <c r="V143" s="35" t="str">
        <f t="shared" ref="V143:V179" si="28">IF(U143*T143=0,"",U143*T143)</f>
        <v/>
      </c>
      <c r="W143" s="36"/>
      <c r="X143" s="617"/>
      <c r="Y143" s="570" t="e">
        <f>VLOOKUP(E143,[1]Analysis!$E$1:$W$65536,19,FALSE)</f>
        <v>#N/A</v>
      </c>
      <c r="Z143" s="553" t="e">
        <f t="shared" si="26"/>
        <v>#N/A</v>
      </c>
      <c r="AA143" s="37"/>
      <c r="AB143" s="37"/>
      <c r="AC143" s="37"/>
      <c r="AD143" s="37"/>
      <c r="AE143" s="37"/>
      <c r="AF143" s="560">
        <f t="shared" si="27"/>
        <v>0</v>
      </c>
      <c r="AG143" s="560">
        <f t="shared" si="17"/>
        <v>0</v>
      </c>
      <c r="AH143" s="37">
        <f t="shared" si="18"/>
        <v>0</v>
      </c>
      <c r="AI143" s="560">
        <f t="shared" si="19"/>
        <v>0</v>
      </c>
      <c r="AJ143" s="560">
        <f t="shared" si="20"/>
        <v>0</v>
      </c>
      <c r="AK143" s="560">
        <f t="shared" si="21"/>
        <v>0</v>
      </c>
      <c r="AL143" s="560">
        <f t="shared" si="22"/>
        <v>0</v>
      </c>
      <c r="AM143" s="38"/>
      <c r="AN143" s="38"/>
      <c r="AO143" s="38"/>
      <c r="AP143" s="38"/>
      <c r="AQ143" s="38"/>
      <c r="AR143" s="38"/>
      <c r="AS143" s="38"/>
    </row>
    <row r="144" spans="1:45" s="39" customFormat="1" ht="13.5" customHeight="1" x14ac:dyDescent="0.2">
      <c r="A144" s="41" t="s">
        <v>109</v>
      </c>
      <c r="B144" s="72" t="s">
        <v>710</v>
      </c>
      <c r="C144" s="235"/>
      <c r="D144" s="41" t="s">
        <v>711</v>
      </c>
      <c r="E144" s="475" t="s">
        <v>1027</v>
      </c>
      <c r="F144" s="258"/>
      <c r="G144" s="93" t="s">
        <v>172</v>
      </c>
      <c r="H144" s="195" t="s">
        <v>291</v>
      </c>
      <c r="I144" s="209"/>
      <c r="J144" s="209"/>
      <c r="K144" s="209"/>
      <c r="L144" s="209"/>
      <c r="M144" s="200"/>
      <c r="N144" s="73">
        <v>200</v>
      </c>
      <c r="O144" s="598" t="s">
        <v>77</v>
      </c>
      <c r="P144" s="599"/>
      <c r="Q144" s="599"/>
      <c r="R144" s="599"/>
      <c r="S144" s="600"/>
      <c r="T144" s="892"/>
      <c r="U144" s="47"/>
      <c r="V144" s="48" t="str">
        <f t="shared" si="28"/>
        <v/>
      </c>
      <c r="W144" s="49"/>
      <c r="X144" s="617"/>
      <c r="Y144" s="570">
        <f>VLOOKUP(E144,[2]analysis!$B$1:$AB$65536,27,FALSE)</f>
        <v>10.9</v>
      </c>
      <c r="Z144" s="553">
        <f>Y144-AI144</f>
        <v>10.9</v>
      </c>
      <c r="AA144" s="37"/>
      <c r="AB144" s="37"/>
      <c r="AC144" s="37"/>
      <c r="AD144" s="37"/>
      <c r="AE144" s="37"/>
      <c r="AF144" s="560">
        <f t="shared" si="27"/>
        <v>0</v>
      </c>
      <c r="AG144" s="560">
        <f t="shared" si="17"/>
        <v>0</v>
      </c>
      <c r="AH144" s="37">
        <f t="shared" si="18"/>
        <v>0</v>
      </c>
      <c r="AI144" s="560">
        <f t="shared" si="19"/>
        <v>0</v>
      </c>
      <c r="AJ144" s="560">
        <f t="shared" si="20"/>
        <v>0</v>
      </c>
      <c r="AK144" s="560">
        <f t="shared" si="21"/>
        <v>0</v>
      </c>
      <c r="AL144" s="560">
        <f t="shared" si="22"/>
        <v>0</v>
      </c>
      <c r="AM144" s="38"/>
      <c r="AN144" s="38"/>
      <c r="AO144" s="38"/>
      <c r="AP144" s="38"/>
      <c r="AQ144" s="38"/>
      <c r="AR144" s="38"/>
      <c r="AS144" s="38"/>
    </row>
    <row r="145" spans="1:45" ht="12.75" customHeight="1" x14ac:dyDescent="0.2">
      <c r="A145" s="132" t="s">
        <v>109</v>
      </c>
      <c r="B145" s="72" t="s">
        <v>710</v>
      </c>
      <c r="C145" s="235"/>
      <c r="D145" s="41" t="s">
        <v>711</v>
      </c>
      <c r="E145" s="475" t="s">
        <v>292</v>
      </c>
      <c r="F145" s="463"/>
      <c r="G145" s="423" t="s">
        <v>172</v>
      </c>
      <c r="H145" s="435" t="s">
        <v>291</v>
      </c>
      <c r="I145" s="436"/>
      <c r="J145" s="436"/>
      <c r="K145" s="436"/>
      <c r="L145" s="436"/>
      <c r="M145" s="437"/>
      <c r="N145" s="438">
        <v>200</v>
      </c>
      <c r="O145" s="603" t="s">
        <v>78</v>
      </c>
      <c r="P145" s="601"/>
      <c r="Q145" s="601"/>
      <c r="R145" s="601"/>
      <c r="S145" s="602"/>
      <c r="T145" s="892"/>
      <c r="U145" s="420"/>
      <c r="V145" s="421" t="str">
        <f t="shared" si="28"/>
        <v/>
      </c>
      <c r="W145" s="422"/>
      <c r="X145" s="617"/>
      <c r="Y145" s="570">
        <f>VLOOKUP(E145,[2]analysis!$B$1:$AB$65536,27,FALSE)</f>
        <v>12.5</v>
      </c>
      <c r="Z145" s="553">
        <f>Y145-AI145</f>
        <v>12.5</v>
      </c>
      <c r="AF145" s="560">
        <f t="shared" si="27"/>
        <v>0</v>
      </c>
      <c r="AG145" s="560">
        <f t="shared" si="17"/>
        <v>0</v>
      </c>
      <c r="AH145" s="37">
        <f t="shared" si="18"/>
        <v>0</v>
      </c>
      <c r="AI145" s="560">
        <f t="shared" si="19"/>
        <v>0</v>
      </c>
      <c r="AJ145" s="560">
        <f t="shared" si="20"/>
        <v>0</v>
      </c>
      <c r="AK145" s="560">
        <f t="shared" si="21"/>
        <v>0</v>
      </c>
      <c r="AL145" s="560">
        <f t="shared" si="22"/>
        <v>0</v>
      </c>
    </row>
    <row r="146" spans="1:45" s="39" customFormat="1" ht="12.75" customHeight="1" x14ac:dyDescent="0.2">
      <c r="A146" s="131" t="s">
        <v>109</v>
      </c>
      <c r="B146" s="72" t="s">
        <v>710</v>
      </c>
      <c r="C146" s="235"/>
      <c r="D146" s="41" t="s">
        <v>711</v>
      </c>
      <c r="E146" s="475"/>
      <c r="F146" s="258"/>
      <c r="G146" s="93" t="s">
        <v>5</v>
      </c>
      <c r="H146" s="588" t="s">
        <v>293</v>
      </c>
      <c r="I146" s="589"/>
      <c r="J146" s="589"/>
      <c r="K146" s="589"/>
      <c r="L146" s="589"/>
      <c r="M146" s="590"/>
      <c r="N146" s="73"/>
      <c r="O146" s="629" t="s">
        <v>76</v>
      </c>
      <c r="P146" s="630"/>
      <c r="Q146" s="630"/>
      <c r="R146" s="630"/>
      <c r="S146" s="631"/>
      <c r="T146" s="892"/>
      <c r="U146" s="47"/>
      <c r="V146" s="48" t="str">
        <f t="shared" si="28"/>
        <v/>
      </c>
      <c r="W146" s="49"/>
      <c r="X146" s="617"/>
      <c r="Y146" s="570" t="e">
        <f>VLOOKUP(E146,[1]Analysis!$E$1:$W$65536,19,FALSE)</f>
        <v>#N/A</v>
      </c>
      <c r="Z146" s="553" t="e">
        <f t="shared" si="26"/>
        <v>#N/A</v>
      </c>
      <c r="AA146" s="37"/>
      <c r="AB146" s="37"/>
      <c r="AC146" s="37"/>
      <c r="AD146" s="37"/>
      <c r="AE146" s="37"/>
      <c r="AF146" s="560">
        <f t="shared" si="27"/>
        <v>0</v>
      </c>
      <c r="AG146" s="560">
        <f t="shared" si="17"/>
        <v>0</v>
      </c>
      <c r="AH146" s="37">
        <f t="shared" si="18"/>
        <v>0</v>
      </c>
      <c r="AI146" s="560">
        <f t="shared" si="19"/>
        <v>0</v>
      </c>
      <c r="AJ146" s="560">
        <f t="shared" si="20"/>
        <v>0</v>
      </c>
      <c r="AK146" s="560">
        <f t="shared" si="21"/>
        <v>0</v>
      </c>
      <c r="AL146" s="560">
        <f t="shared" si="22"/>
        <v>0</v>
      </c>
      <c r="AM146" s="38"/>
      <c r="AN146" s="38"/>
      <c r="AO146" s="38"/>
      <c r="AP146" s="38"/>
      <c r="AQ146" s="38"/>
      <c r="AR146" s="38"/>
      <c r="AS146" s="38"/>
    </row>
    <row r="147" spans="1:45" s="39" customFormat="1" ht="12.75" customHeight="1" x14ac:dyDescent="0.2">
      <c r="A147" s="41" t="s">
        <v>109</v>
      </c>
      <c r="B147" s="72" t="s">
        <v>710</v>
      </c>
      <c r="C147" s="235"/>
      <c r="D147" s="41" t="s">
        <v>711</v>
      </c>
      <c r="E147" s="475" t="s">
        <v>294</v>
      </c>
      <c r="F147" s="455"/>
      <c r="G147" s="77" t="s">
        <v>172</v>
      </c>
      <c r="H147" s="335" t="s">
        <v>293</v>
      </c>
      <c r="I147" s="336"/>
      <c r="J147" s="336"/>
      <c r="K147" s="336"/>
      <c r="L147" s="336"/>
      <c r="M147" s="337"/>
      <c r="N147" s="338">
        <v>200</v>
      </c>
      <c r="O147" s="723" t="s">
        <v>77</v>
      </c>
      <c r="P147" s="724"/>
      <c r="Q147" s="724"/>
      <c r="R147" s="724"/>
      <c r="S147" s="725"/>
      <c r="T147" s="892"/>
      <c r="U147" s="47"/>
      <c r="V147" s="48" t="str">
        <f t="shared" si="28"/>
        <v/>
      </c>
      <c r="W147" s="49"/>
      <c r="X147" s="617"/>
      <c r="Y147" s="570">
        <f>VLOOKUP(E147,[2]analysis!$B$1:$AB$65536,27,FALSE)</f>
        <v>11.3</v>
      </c>
      <c r="Z147" s="553">
        <f>Y147-AI147</f>
        <v>11.3</v>
      </c>
      <c r="AA147" s="37"/>
      <c r="AB147" s="37"/>
      <c r="AC147" s="37"/>
      <c r="AD147" s="37"/>
      <c r="AE147" s="37"/>
      <c r="AF147" s="560">
        <f t="shared" si="27"/>
        <v>0</v>
      </c>
      <c r="AG147" s="560">
        <f t="shared" si="17"/>
        <v>0</v>
      </c>
      <c r="AH147" s="37">
        <f t="shared" si="18"/>
        <v>0</v>
      </c>
      <c r="AI147" s="560">
        <f t="shared" si="19"/>
        <v>0</v>
      </c>
      <c r="AJ147" s="560">
        <f t="shared" si="20"/>
        <v>0</v>
      </c>
      <c r="AK147" s="560">
        <f t="shared" si="21"/>
        <v>0</v>
      </c>
      <c r="AL147" s="560">
        <f t="shared" si="22"/>
        <v>0</v>
      </c>
      <c r="AM147" s="38"/>
      <c r="AN147" s="38"/>
      <c r="AO147" s="38"/>
      <c r="AP147" s="38"/>
      <c r="AQ147" s="38"/>
      <c r="AR147" s="38"/>
      <c r="AS147" s="38"/>
    </row>
    <row r="148" spans="1:45" s="39" customFormat="1" ht="12.75" customHeight="1" x14ac:dyDescent="0.2">
      <c r="A148" s="132" t="s">
        <v>109</v>
      </c>
      <c r="B148" s="72" t="s">
        <v>710</v>
      </c>
      <c r="C148" s="235"/>
      <c r="D148" s="41" t="s">
        <v>711</v>
      </c>
      <c r="E148" s="475" t="s">
        <v>295</v>
      </c>
      <c r="F148" s="258"/>
      <c r="G148" s="93" t="s">
        <v>172</v>
      </c>
      <c r="H148" s="217" t="s">
        <v>293</v>
      </c>
      <c r="I148" s="218"/>
      <c r="J148" s="218"/>
      <c r="K148" s="218"/>
      <c r="L148" s="218"/>
      <c r="M148" s="219"/>
      <c r="N148" s="73">
        <v>200</v>
      </c>
      <c r="O148" s="598" t="s">
        <v>78</v>
      </c>
      <c r="P148" s="599"/>
      <c r="Q148" s="599"/>
      <c r="R148" s="599"/>
      <c r="S148" s="600"/>
      <c r="T148" s="892"/>
      <c r="U148" s="47"/>
      <c r="V148" s="48" t="str">
        <f t="shared" si="28"/>
        <v/>
      </c>
      <c r="W148" s="49"/>
      <c r="X148" s="617"/>
      <c r="Y148" s="570">
        <f>VLOOKUP(E148,[2]analysis!$B$1:$AB$65536,27,FALSE)</f>
        <v>15.9</v>
      </c>
      <c r="Z148" s="553">
        <f>Y148-AI148</f>
        <v>15.9</v>
      </c>
      <c r="AA148" s="37"/>
      <c r="AB148" s="37"/>
      <c r="AC148" s="37"/>
      <c r="AD148" s="37"/>
      <c r="AE148" s="37"/>
      <c r="AF148" s="560">
        <f t="shared" si="27"/>
        <v>0</v>
      </c>
      <c r="AG148" s="560">
        <f t="shared" si="17"/>
        <v>0</v>
      </c>
      <c r="AH148" s="37">
        <f t="shared" si="18"/>
        <v>0</v>
      </c>
      <c r="AI148" s="560">
        <f t="shared" si="19"/>
        <v>0</v>
      </c>
      <c r="AJ148" s="560">
        <f t="shared" si="20"/>
        <v>0</v>
      </c>
      <c r="AK148" s="560">
        <f t="shared" si="21"/>
        <v>0</v>
      </c>
      <c r="AL148" s="560">
        <f t="shared" si="22"/>
        <v>0</v>
      </c>
      <c r="AM148" s="38"/>
      <c r="AN148" s="38"/>
      <c r="AO148" s="38"/>
      <c r="AP148" s="38"/>
      <c r="AQ148" s="38"/>
      <c r="AR148" s="38"/>
      <c r="AS148" s="38"/>
    </row>
    <row r="149" spans="1:45" s="39" customFormat="1" ht="12.75" customHeight="1" x14ac:dyDescent="0.2">
      <c r="A149" s="131" t="s">
        <v>109</v>
      </c>
      <c r="B149" s="72" t="s">
        <v>710</v>
      </c>
      <c r="C149" s="235"/>
      <c r="D149" s="41" t="s">
        <v>711</v>
      </c>
      <c r="E149" s="475"/>
      <c r="F149" s="258" t="s">
        <v>297</v>
      </c>
      <c r="G149" s="93" t="s">
        <v>5</v>
      </c>
      <c r="H149" s="588" t="s">
        <v>296</v>
      </c>
      <c r="I149" s="589"/>
      <c r="J149" s="589"/>
      <c r="K149" s="589"/>
      <c r="L149" s="589"/>
      <c r="M149" s="590"/>
      <c r="N149" s="73"/>
      <c r="O149" s="629" t="s">
        <v>76</v>
      </c>
      <c r="P149" s="630"/>
      <c r="Q149" s="630"/>
      <c r="R149" s="630"/>
      <c r="S149" s="631"/>
      <c r="T149" s="892"/>
      <c r="U149" s="47"/>
      <c r="V149" s="48" t="str">
        <f t="shared" si="28"/>
        <v/>
      </c>
      <c r="W149" s="49"/>
      <c r="X149" s="617"/>
      <c r="Y149" s="570" t="e">
        <f>VLOOKUP(E149,[1]Analysis!$E$1:$W$65536,19,FALSE)</f>
        <v>#N/A</v>
      </c>
      <c r="Z149" s="553" t="e">
        <f t="shared" si="26"/>
        <v>#N/A</v>
      </c>
      <c r="AA149" s="37"/>
      <c r="AB149" s="37"/>
      <c r="AC149" s="37"/>
      <c r="AD149" s="37"/>
      <c r="AE149" s="37"/>
      <c r="AF149" s="560">
        <f t="shared" si="27"/>
        <v>0</v>
      </c>
      <c r="AG149" s="560">
        <f t="shared" si="17"/>
        <v>0</v>
      </c>
      <c r="AH149" s="37">
        <f t="shared" si="18"/>
        <v>0</v>
      </c>
      <c r="AI149" s="560">
        <f t="shared" si="19"/>
        <v>0</v>
      </c>
      <c r="AJ149" s="560">
        <f t="shared" si="20"/>
        <v>0</v>
      </c>
      <c r="AK149" s="560">
        <f t="shared" si="21"/>
        <v>0</v>
      </c>
      <c r="AL149" s="560">
        <f t="shared" si="22"/>
        <v>0</v>
      </c>
      <c r="AM149" s="38"/>
      <c r="AN149" s="38"/>
      <c r="AO149" s="38"/>
      <c r="AP149" s="38"/>
      <c r="AQ149" s="38"/>
      <c r="AR149" s="38"/>
      <c r="AS149" s="38"/>
    </row>
    <row r="150" spans="1:45" s="39" customFormat="1" ht="12.75" customHeight="1" x14ac:dyDescent="0.2">
      <c r="A150" s="41" t="s">
        <v>109</v>
      </c>
      <c r="B150" s="72" t="s">
        <v>710</v>
      </c>
      <c r="C150" s="235"/>
      <c r="D150" s="41" t="s">
        <v>711</v>
      </c>
      <c r="E150" s="475" t="s">
        <v>298</v>
      </c>
      <c r="F150" s="258"/>
      <c r="G150" s="93" t="s">
        <v>172</v>
      </c>
      <c r="H150" s="195" t="s">
        <v>296</v>
      </c>
      <c r="I150" s="209"/>
      <c r="J150" s="209"/>
      <c r="K150" s="209"/>
      <c r="L150" s="209"/>
      <c r="M150" s="200"/>
      <c r="N150" s="73">
        <v>200</v>
      </c>
      <c r="O150" s="598" t="s">
        <v>77</v>
      </c>
      <c r="P150" s="599"/>
      <c r="Q150" s="599"/>
      <c r="R150" s="599"/>
      <c r="S150" s="600"/>
      <c r="T150" s="892"/>
      <c r="U150" s="47"/>
      <c r="V150" s="48" t="str">
        <f t="shared" si="28"/>
        <v/>
      </c>
      <c r="W150" s="49"/>
      <c r="X150" s="617"/>
      <c r="Y150" s="570">
        <f>VLOOKUP(E150,[2]analysis!$B$1:$AB$65536,27,FALSE)</f>
        <v>10.85</v>
      </c>
      <c r="Z150" s="553">
        <f>Y150-AI150</f>
        <v>10.85</v>
      </c>
      <c r="AA150" s="37"/>
      <c r="AB150" s="37"/>
      <c r="AC150" s="37"/>
      <c r="AD150" s="37"/>
      <c r="AE150" s="37"/>
      <c r="AF150" s="560">
        <f t="shared" si="27"/>
        <v>0</v>
      </c>
      <c r="AG150" s="560">
        <f t="shared" si="17"/>
        <v>0</v>
      </c>
      <c r="AH150" s="37">
        <f t="shared" si="18"/>
        <v>0</v>
      </c>
      <c r="AI150" s="560">
        <f t="shared" si="19"/>
        <v>0</v>
      </c>
      <c r="AJ150" s="560">
        <f t="shared" si="20"/>
        <v>0</v>
      </c>
      <c r="AK150" s="560">
        <f t="shared" si="21"/>
        <v>0</v>
      </c>
      <c r="AL150" s="560">
        <f t="shared" si="22"/>
        <v>0</v>
      </c>
      <c r="AM150" s="38"/>
      <c r="AN150" s="38"/>
      <c r="AO150" s="38"/>
      <c r="AP150" s="38"/>
      <c r="AQ150" s="38"/>
      <c r="AR150" s="38"/>
      <c r="AS150" s="38"/>
    </row>
    <row r="151" spans="1:45" s="39" customFormat="1" ht="12.75" customHeight="1" x14ac:dyDescent="0.2">
      <c r="A151" s="41" t="s">
        <v>109</v>
      </c>
      <c r="B151" s="72" t="s">
        <v>710</v>
      </c>
      <c r="C151" s="235"/>
      <c r="D151" s="41" t="s">
        <v>711</v>
      </c>
      <c r="E151" s="475" t="s">
        <v>299</v>
      </c>
      <c r="F151" s="258"/>
      <c r="G151" s="93" t="s">
        <v>172</v>
      </c>
      <c r="H151" s="195" t="s">
        <v>296</v>
      </c>
      <c r="I151" s="209"/>
      <c r="J151" s="209"/>
      <c r="K151" s="209"/>
      <c r="L151" s="209"/>
      <c r="M151" s="200"/>
      <c r="N151" s="73">
        <v>200</v>
      </c>
      <c r="O151" s="598" t="s">
        <v>78</v>
      </c>
      <c r="P151" s="599"/>
      <c r="Q151" s="599"/>
      <c r="R151" s="599"/>
      <c r="S151" s="600"/>
      <c r="T151" s="892"/>
      <c r="U151" s="47"/>
      <c r="V151" s="48" t="str">
        <f t="shared" si="28"/>
        <v/>
      </c>
      <c r="W151" s="49"/>
      <c r="X151" s="617"/>
      <c r="Y151" s="570">
        <f>VLOOKUP(E151,[2]analysis!$B$1:$AB$65536,27,FALSE)</f>
        <v>11.9</v>
      </c>
      <c r="Z151" s="553">
        <f>Y151-AI151</f>
        <v>11.9</v>
      </c>
      <c r="AA151" s="37"/>
      <c r="AB151" s="37"/>
      <c r="AC151" s="37"/>
      <c r="AD151" s="37"/>
      <c r="AE151" s="37"/>
      <c r="AF151" s="560">
        <f t="shared" si="27"/>
        <v>0</v>
      </c>
      <c r="AG151" s="560">
        <f t="shared" si="17"/>
        <v>0</v>
      </c>
      <c r="AH151" s="37">
        <f t="shared" si="18"/>
        <v>0</v>
      </c>
      <c r="AI151" s="560">
        <f t="shared" si="19"/>
        <v>0</v>
      </c>
      <c r="AJ151" s="560">
        <f t="shared" si="20"/>
        <v>0</v>
      </c>
      <c r="AK151" s="560">
        <f t="shared" si="21"/>
        <v>0</v>
      </c>
      <c r="AL151" s="560">
        <f t="shared" si="22"/>
        <v>0</v>
      </c>
      <c r="AM151" s="38"/>
      <c r="AN151" s="38"/>
      <c r="AO151" s="38"/>
      <c r="AP151" s="38"/>
      <c r="AQ151" s="38"/>
      <c r="AR151" s="38"/>
      <c r="AS151" s="38"/>
    </row>
    <row r="152" spans="1:45" s="39" customFormat="1" ht="27.75" customHeight="1" x14ac:dyDescent="0.2">
      <c r="A152" s="131" t="s">
        <v>144</v>
      </c>
      <c r="B152" s="72" t="s">
        <v>710</v>
      </c>
      <c r="C152" s="235"/>
      <c r="D152" s="41" t="s">
        <v>711</v>
      </c>
      <c r="E152" s="475"/>
      <c r="F152" s="258"/>
      <c r="G152" s="93" t="s">
        <v>5</v>
      </c>
      <c r="H152" s="588" t="s">
        <v>1112</v>
      </c>
      <c r="I152" s="589"/>
      <c r="J152" s="589"/>
      <c r="K152" s="589"/>
      <c r="L152" s="589"/>
      <c r="M152" s="590"/>
      <c r="N152" s="133"/>
      <c r="O152" s="629" t="s">
        <v>76</v>
      </c>
      <c r="P152" s="630"/>
      <c r="Q152" s="630"/>
      <c r="R152" s="630"/>
      <c r="S152" s="631"/>
      <c r="T152" s="892"/>
      <c r="U152" s="47"/>
      <c r="V152" s="48" t="str">
        <f t="shared" si="28"/>
        <v/>
      </c>
      <c r="W152" s="49"/>
      <c r="X152" s="617"/>
      <c r="Y152" s="570" t="e">
        <f>VLOOKUP(E152,[1]Analysis!$E$1:$W$65536,19,FALSE)</f>
        <v>#N/A</v>
      </c>
      <c r="Z152" s="553" t="e">
        <f t="shared" si="26"/>
        <v>#N/A</v>
      </c>
      <c r="AA152" s="37"/>
      <c r="AB152" s="37"/>
      <c r="AC152" s="37"/>
      <c r="AD152" s="37"/>
      <c r="AE152" s="37"/>
      <c r="AF152" s="560">
        <f t="shared" si="27"/>
        <v>0</v>
      </c>
      <c r="AG152" s="560">
        <f t="shared" si="17"/>
        <v>0</v>
      </c>
      <c r="AH152" s="37">
        <f t="shared" si="18"/>
        <v>0</v>
      </c>
      <c r="AI152" s="560">
        <f t="shared" si="19"/>
        <v>0</v>
      </c>
      <c r="AJ152" s="560">
        <f t="shared" si="20"/>
        <v>0</v>
      </c>
      <c r="AK152" s="560">
        <f t="shared" si="21"/>
        <v>0</v>
      </c>
      <c r="AL152" s="560">
        <f t="shared" si="22"/>
        <v>0</v>
      </c>
      <c r="AM152" s="38"/>
      <c r="AN152" s="38"/>
      <c r="AO152" s="38"/>
      <c r="AP152" s="38"/>
      <c r="AQ152" s="38"/>
      <c r="AR152" s="38"/>
      <c r="AS152" s="38"/>
    </row>
    <row r="153" spans="1:45" s="39" customFormat="1" ht="12.75" customHeight="1" x14ac:dyDescent="0.2">
      <c r="A153" s="41" t="s">
        <v>144</v>
      </c>
      <c r="B153" s="72" t="s">
        <v>710</v>
      </c>
      <c r="C153" s="235"/>
      <c r="D153" s="41" t="s">
        <v>711</v>
      </c>
      <c r="E153" s="475" t="s">
        <v>1062</v>
      </c>
      <c r="F153" s="258"/>
      <c r="G153" s="93" t="s">
        <v>172</v>
      </c>
      <c r="H153" s="195" t="s">
        <v>1112</v>
      </c>
      <c r="I153" s="209"/>
      <c r="J153" s="209"/>
      <c r="K153" s="209"/>
      <c r="L153" s="209"/>
      <c r="M153" s="200"/>
      <c r="N153" s="133">
        <v>1</v>
      </c>
      <c r="O153" s="598" t="s">
        <v>77</v>
      </c>
      <c r="P153" s="599"/>
      <c r="Q153" s="599"/>
      <c r="R153" s="599"/>
      <c r="S153" s="600"/>
      <c r="T153" s="892"/>
      <c r="U153" s="47"/>
      <c r="V153" s="48" t="str">
        <f t="shared" si="28"/>
        <v/>
      </c>
      <c r="W153" s="49"/>
      <c r="X153" s="617"/>
      <c r="Y153" s="570" t="e">
        <f>VLOOKUP(E153,[1]Analysis!$E$1:$W$65536,19,FALSE)</f>
        <v>#N/A</v>
      </c>
      <c r="Z153" s="553" t="e">
        <f t="shared" si="26"/>
        <v>#N/A</v>
      </c>
      <c r="AA153" s="37"/>
      <c r="AB153" s="37"/>
      <c r="AC153" s="37"/>
      <c r="AD153" s="37"/>
      <c r="AE153" s="37"/>
      <c r="AF153" s="560">
        <f t="shared" si="27"/>
        <v>0</v>
      </c>
      <c r="AG153" s="560">
        <f t="shared" si="17"/>
        <v>0</v>
      </c>
      <c r="AH153" s="37">
        <f t="shared" si="18"/>
        <v>0</v>
      </c>
      <c r="AI153" s="560">
        <f t="shared" si="19"/>
        <v>0</v>
      </c>
      <c r="AJ153" s="560">
        <f t="shared" si="20"/>
        <v>0</v>
      </c>
      <c r="AK153" s="560">
        <f t="shared" si="21"/>
        <v>0</v>
      </c>
      <c r="AL153" s="560">
        <f t="shared" si="22"/>
        <v>0</v>
      </c>
      <c r="AM153" s="38"/>
      <c r="AN153" s="38"/>
      <c r="AO153" s="38"/>
      <c r="AP153" s="38"/>
      <c r="AQ153" s="38"/>
      <c r="AR153" s="38"/>
      <c r="AS153" s="38"/>
    </row>
    <row r="154" spans="1:45" s="39" customFormat="1" ht="12.75" customHeight="1" x14ac:dyDescent="0.2">
      <c r="A154" s="41" t="s">
        <v>144</v>
      </c>
      <c r="B154" s="72" t="s">
        <v>710</v>
      </c>
      <c r="C154" s="235"/>
      <c r="D154" s="41" t="s">
        <v>711</v>
      </c>
      <c r="E154" s="475" t="s">
        <v>1063</v>
      </c>
      <c r="F154" s="258"/>
      <c r="G154" s="93" t="s">
        <v>172</v>
      </c>
      <c r="H154" s="195" t="s">
        <v>1112</v>
      </c>
      <c r="I154" s="209"/>
      <c r="J154" s="209"/>
      <c r="K154" s="209"/>
      <c r="L154" s="209"/>
      <c r="M154" s="200"/>
      <c r="N154" s="133">
        <v>12</v>
      </c>
      <c r="O154" s="598" t="s">
        <v>77</v>
      </c>
      <c r="P154" s="599"/>
      <c r="Q154" s="599"/>
      <c r="R154" s="599"/>
      <c r="S154" s="600"/>
      <c r="T154" s="892"/>
      <c r="U154" s="47"/>
      <c r="V154" s="48" t="str">
        <f t="shared" si="28"/>
        <v/>
      </c>
      <c r="W154" s="49"/>
      <c r="X154" s="617"/>
      <c r="Y154" s="570" t="e">
        <f>VLOOKUP(E154,[1]Analysis!$E$1:$W$65536,19,FALSE)</f>
        <v>#REF!</v>
      </c>
      <c r="Z154" s="553" t="e">
        <f>Y154-AI154</f>
        <v>#REF!</v>
      </c>
      <c r="AA154" s="37"/>
      <c r="AB154" s="37"/>
      <c r="AC154" s="37"/>
      <c r="AD154" s="37"/>
      <c r="AE154" s="37"/>
      <c r="AF154" s="560">
        <f t="shared" si="27"/>
        <v>0</v>
      </c>
      <c r="AG154" s="560">
        <f t="shared" si="17"/>
        <v>0</v>
      </c>
      <c r="AH154" s="37">
        <f t="shared" si="18"/>
        <v>0</v>
      </c>
      <c r="AI154" s="560">
        <f t="shared" si="19"/>
        <v>0</v>
      </c>
      <c r="AJ154" s="560">
        <f t="shared" si="20"/>
        <v>0</v>
      </c>
      <c r="AK154" s="560">
        <f t="shared" si="21"/>
        <v>0</v>
      </c>
      <c r="AL154" s="560">
        <f t="shared" si="22"/>
        <v>0</v>
      </c>
      <c r="AM154" s="38"/>
      <c r="AN154" s="38"/>
      <c r="AO154" s="38"/>
      <c r="AP154" s="38"/>
      <c r="AQ154" s="38"/>
      <c r="AR154" s="38"/>
      <c r="AS154" s="38"/>
    </row>
    <row r="155" spans="1:45" s="39" customFormat="1" ht="13.5" customHeight="1" x14ac:dyDescent="0.2">
      <c r="A155" s="41" t="s">
        <v>144</v>
      </c>
      <c r="B155" s="72" t="s">
        <v>710</v>
      </c>
      <c r="C155" s="235"/>
      <c r="D155" s="41" t="s">
        <v>711</v>
      </c>
      <c r="E155" s="470" t="s">
        <v>1064</v>
      </c>
      <c r="F155" s="258"/>
      <c r="G155" s="93" t="s">
        <v>172</v>
      </c>
      <c r="H155" s="195" t="s">
        <v>1112</v>
      </c>
      <c r="I155" s="209"/>
      <c r="J155" s="209"/>
      <c r="K155" s="209"/>
      <c r="L155" s="209"/>
      <c r="M155" s="200"/>
      <c r="N155" s="133">
        <v>1</v>
      </c>
      <c r="O155" s="598" t="s">
        <v>78</v>
      </c>
      <c r="P155" s="599"/>
      <c r="Q155" s="599"/>
      <c r="R155" s="599"/>
      <c r="S155" s="600"/>
      <c r="T155" s="892"/>
      <c r="U155" s="47"/>
      <c r="V155" s="48" t="str">
        <f t="shared" si="28"/>
        <v/>
      </c>
      <c r="W155" s="49"/>
      <c r="X155" s="617"/>
      <c r="Y155" s="570" t="e">
        <f>VLOOKUP(E155,[1]Analysis!$E$1:$W$65536,19,FALSE)</f>
        <v>#N/A</v>
      </c>
      <c r="Z155" s="553" t="e">
        <f t="shared" si="26"/>
        <v>#N/A</v>
      </c>
      <c r="AA155" s="37"/>
      <c r="AB155" s="37"/>
      <c r="AC155" s="37"/>
      <c r="AD155" s="37"/>
      <c r="AE155" s="37"/>
      <c r="AF155" s="560">
        <f t="shared" si="27"/>
        <v>0</v>
      </c>
      <c r="AG155" s="560">
        <f t="shared" si="17"/>
        <v>0</v>
      </c>
      <c r="AH155" s="37">
        <f t="shared" si="18"/>
        <v>0</v>
      </c>
      <c r="AI155" s="560">
        <f t="shared" si="19"/>
        <v>0</v>
      </c>
      <c r="AJ155" s="560">
        <f t="shared" si="20"/>
        <v>0</v>
      </c>
      <c r="AK155" s="560">
        <f t="shared" si="21"/>
        <v>0</v>
      </c>
      <c r="AL155" s="560">
        <f t="shared" si="22"/>
        <v>0</v>
      </c>
      <c r="AM155" s="38"/>
      <c r="AN155" s="38"/>
      <c r="AO155" s="38"/>
      <c r="AP155" s="38"/>
      <c r="AQ155" s="38"/>
      <c r="AR155" s="38"/>
      <c r="AS155" s="38"/>
    </row>
    <row r="156" spans="1:45" s="39" customFormat="1" ht="13.5" customHeight="1" thickBot="1" x14ac:dyDescent="0.25">
      <c r="A156" s="63" t="s">
        <v>144</v>
      </c>
      <c r="B156" s="78" t="s">
        <v>710</v>
      </c>
      <c r="C156" s="234"/>
      <c r="D156" s="63" t="s">
        <v>711</v>
      </c>
      <c r="E156" s="881" t="s">
        <v>1065</v>
      </c>
      <c r="F156" s="509"/>
      <c r="G156" s="532" t="s">
        <v>172</v>
      </c>
      <c r="H156" s="214" t="s">
        <v>1112</v>
      </c>
      <c r="I156" s="215"/>
      <c r="J156" s="215"/>
      <c r="K156" s="215"/>
      <c r="L156" s="215"/>
      <c r="M156" s="216"/>
      <c r="N156" s="533">
        <v>12</v>
      </c>
      <c r="O156" s="720" t="s">
        <v>78</v>
      </c>
      <c r="P156" s="721"/>
      <c r="Q156" s="721"/>
      <c r="R156" s="721"/>
      <c r="S156" s="722"/>
      <c r="T156" s="907"/>
      <c r="U156" s="80"/>
      <c r="V156" s="512" t="str">
        <f t="shared" si="28"/>
        <v/>
      </c>
      <c r="W156" s="513"/>
      <c r="X156" s="617"/>
      <c r="Y156" s="570" t="e">
        <f>VLOOKUP(E156,[1]Analysis!$E$1:$W$65536,19,FALSE)</f>
        <v>#REF!</v>
      </c>
      <c r="Z156" s="553" t="e">
        <f>Y156-AI156</f>
        <v>#REF!</v>
      </c>
      <c r="AA156" s="37"/>
      <c r="AB156" s="37"/>
      <c r="AC156" s="37"/>
      <c r="AD156" s="37"/>
      <c r="AE156" s="37"/>
      <c r="AF156" s="560">
        <f t="shared" si="27"/>
        <v>0</v>
      </c>
      <c r="AG156" s="560">
        <f t="shared" si="17"/>
        <v>0</v>
      </c>
      <c r="AH156" s="37">
        <f t="shared" si="18"/>
        <v>0</v>
      </c>
      <c r="AI156" s="560">
        <f t="shared" si="19"/>
        <v>0</v>
      </c>
      <c r="AJ156" s="560">
        <f t="shared" si="20"/>
        <v>0</v>
      </c>
      <c r="AK156" s="560">
        <f t="shared" si="21"/>
        <v>0</v>
      </c>
      <c r="AL156" s="560">
        <f t="shared" si="22"/>
        <v>0</v>
      </c>
      <c r="AM156" s="38"/>
      <c r="AN156" s="38"/>
      <c r="AO156" s="38"/>
      <c r="AP156" s="38"/>
      <c r="AQ156" s="38"/>
      <c r="AR156" s="38"/>
      <c r="AS156" s="38"/>
    </row>
    <row r="157" spans="1:45" s="39" customFormat="1" ht="12.75" customHeight="1" x14ac:dyDescent="0.2">
      <c r="A157" s="27" t="s">
        <v>112</v>
      </c>
      <c r="B157" s="696" t="s">
        <v>714</v>
      </c>
      <c r="C157" s="697"/>
      <c r="D157" s="28" t="s">
        <v>778</v>
      </c>
      <c r="E157" s="869"/>
      <c r="F157" s="451"/>
      <c r="G157" s="70" t="s">
        <v>5</v>
      </c>
      <c r="H157" s="593" t="s">
        <v>854</v>
      </c>
      <c r="I157" s="594"/>
      <c r="J157" s="594"/>
      <c r="K157" s="594"/>
      <c r="L157" s="594"/>
      <c r="M157" s="595"/>
      <c r="N157" s="81"/>
      <c r="O157" s="613" t="s">
        <v>35</v>
      </c>
      <c r="P157" s="614"/>
      <c r="Q157" s="614"/>
      <c r="R157" s="614"/>
      <c r="S157" s="615"/>
      <c r="T157" s="891"/>
      <c r="U157" s="34"/>
      <c r="V157" s="35" t="str">
        <f t="shared" si="28"/>
        <v/>
      </c>
      <c r="W157" s="284"/>
      <c r="X157" s="616">
        <v>6</v>
      </c>
      <c r="Y157" s="570" t="e">
        <f>VLOOKUP(E157,[1]Analysis!$E$1:$W$65536,19,FALSE)</f>
        <v>#N/A</v>
      </c>
      <c r="Z157" s="553" t="e">
        <f t="shared" si="26"/>
        <v>#N/A</v>
      </c>
      <c r="AA157" s="37"/>
      <c r="AB157" s="37"/>
      <c r="AC157" s="37"/>
      <c r="AD157" s="37"/>
      <c r="AE157" s="37"/>
      <c r="AF157" s="560">
        <f t="shared" si="27"/>
        <v>0</v>
      </c>
      <c r="AG157" s="560">
        <f t="shared" si="17"/>
        <v>0</v>
      </c>
      <c r="AH157" s="37">
        <f t="shared" si="18"/>
        <v>0</v>
      </c>
      <c r="AI157" s="560">
        <f t="shared" si="19"/>
        <v>0</v>
      </c>
      <c r="AJ157" s="560">
        <f t="shared" si="20"/>
        <v>0</v>
      </c>
      <c r="AK157" s="560">
        <f t="shared" si="21"/>
        <v>0</v>
      </c>
      <c r="AL157" s="560">
        <f t="shared" si="22"/>
        <v>0</v>
      </c>
      <c r="AM157" s="38"/>
      <c r="AN157" s="38"/>
      <c r="AO157" s="38"/>
      <c r="AP157" s="38"/>
      <c r="AQ157" s="38"/>
      <c r="AR157" s="38"/>
      <c r="AS157" s="38"/>
    </row>
    <row r="158" spans="1:45" s="56" customFormat="1" ht="12.75" customHeight="1" x14ac:dyDescent="0.2">
      <c r="A158" s="40" t="s">
        <v>112</v>
      </c>
      <c r="B158" s="72" t="s">
        <v>714</v>
      </c>
      <c r="C158" s="235"/>
      <c r="D158" s="40" t="s">
        <v>778</v>
      </c>
      <c r="E158" s="475" t="s">
        <v>308</v>
      </c>
      <c r="F158" s="258"/>
      <c r="G158" s="93" t="s">
        <v>172</v>
      </c>
      <c r="H158" s="195" t="s">
        <v>307</v>
      </c>
      <c r="I158" s="209"/>
      <c r="J158" s="209"/>
      <c r="K158" s="209"/>
      <c r="L158" s="209"/>
      <c r="M158" s="200"/>
      <c r="N158" s="96">
        <v>200</v>
      </c>
      <c r="O158" s="598" t="s">
        <v>64</v>
      </c>
      <c r="P158" s="599"/>
      <c r="Q158" s="599"/>
      <c r="R158" s="599"/>
      <c r="S158" s="600"/>
      <c r="T158" s="904"/>
      <c r="U158" s="47"/>
      <c r="V158" s="48" t="str">
        <f t="shared" si="28"/>
        <v/>
      </c>
      <c r="W158" s="285"/>
      <c r="X158" s="617"/>
      <c r="Y158" s="570">
        <f>VLOOKUP(E158,[2]analysis!$B$1:$AB$65536,27,FALSE)</f>
        <v>5.15</v>
      </c>
      <c r="Z158" s="553">
        <f>Y158-AI158</f>
        <v>5.15</v>
      </c>
      <c r="AA158" s="54"/>
      <c r="AB158" s="54"/>
      <c r="AC158" s="54"/>
      <c r="AD158" s="54"/>
      <c r="AE158" s="54"/>
      <c r="AF158" s="560">
        <f t="shared" si="27"/>
        <v>0</v>
      </c>
      <c r="AG158" s="560">
        <f t="shared" si="17"/>
        <v>0</v>
      </c>
      <c r="AH158" s="37">
        <f t="shared" si="18"/>
        <v>0</v>
      </c>
      <c r="AI158" s="560">
        <f t="shared" si="19"/>
        <v>0</v>
      </c>
      <c r="AJ158" s="560">
        <f t="shared" si="20"/>
        <v>0</v>
      </c>
      <c r="AK158" s="560">
        <f t="shared" si="21"/>
        <v>0</v>
      </c>
      <c r="AL158" s="560">
        <f t="shared" si="22"/>
        <v>0</v>
      </c>
      <c r="AM158" s="55"/>
      <c r="AN158" s="55"/>
      <c r="AO158" s="55"/>
      <c r="AP158" s="55"/>
      <c r="AQ158" s="55"/>
      <c r="AR158" s="55"/>
      <c r="AS158" s="55"/>
    </row>
    <row r="159" spans="1:45" s="56" customFormat="1" ht="13.5" customHeight="1" thickBot="1" x14ac:dyDescent="0.25">
      <c r="A159" s="50" t="s">
        <v>112</v>
      </c>
      <c r="B159" s="72" t="s">
        <v>714</v>
      </c>
      <c r="C159" s="235"/>
      <c r="D159" s="40" t="s">
        <v>778</v>
      </c>
      <c r="E159" s="476" t="s">
        <v>309</v>
      </c>
      <c r="F159" s="452"/>
      <c r="G159" s="94" t="s">
        <v>172</v>
      </c>
      <c r="H159" s="214" t="s">
        <v>307</v>
      </c>
      <c r="I159" s="215"/>
      <c r="J159" s="215"/>
      <c r="K159" s="215"/>
      <c r="L159" s="215"/>
      <c r="M159" s="216"/>
      <c r="N159" s="65">
        <v>200</v>
      </c>
      <c r="O159" s="608" t="s">
        <v>65</v>
      </c>
      <c r="P159" s="609"/>
      <c r="Q159" s="609"/>
      <c r="R159" s="609"/>
      <c r="S159" s="610"/>
      <c r="T159" s="906"/>
      <c r="U159" s="53"/>
      <c r="V159" s="61" t="str">
        <f t="shared" si="28"/>
        <v/>
      </c>
      <c r="W159" s="286"/>
      <c r="X159" s="617"/>
      <c r="Y159" s="570">
        <f>VLOOKUP(E159,[2]analysis!$B$1:$AB$65536,27,FALSE)</f>
        <v>7.2</v>
      </c>
      <c r="Z159" s="553">
        <f>Y159-AI159</f>
        <v>7.2</v>
      </c>
      <c r="AA159" s="54"/>
      <c r="AB159" s="54"/>
      <c r="AC159" s="54"/>
      <c r="AD159" s="54"/>
      <c r="AE159" s="54"/>
      <c r="AF159" s="560">
        <f t="shared" si="27"/>
        <v>0</v>
      </c>
      <c r="AG159" s="560">
        <f t="shared" si="17"/>
        <v>0</v>
      </c>
      <c r="AH159" s="37">
        <f t="shared" si="18"/>
        <v>0</v>
      </c>
      <c r="AI159" s="560">
        <f t="shared" si="19"/>
        <v>0</v>
      </c>
      <c r="AJ159" s="560">
        <f t="shared" si="20"/>
        <v>0</v>
      </c>
      <c r="AK159" s="560">
        <f t="shared" si="21"/>
        <v>0</v>
      </c>
      <c r="AL159" s="560">
        <f t="shared" si="22"/>
        <v>0</v>
      </c>
      <c r="AM159" s="55"/>
      <c r="AN159" s="55"/>
      <c r="AO159" s="55"/>
      <c r="AP159" s="55"/>
      <c r="AQ159" s="55"/>
      <c r="AR159" s="55"/>
      <c r="AS159" s="55"/>
    </row>
    <row r="160" spans="1:45" s="56" customFormat="1" ht="12.75" customHeight="1" x14ac:dyDescent="0.2">
      <c r="A160" s="26" t="s">
        <v>111</v>
      </c>
      <c r="B160" s="72" t="s">
        <v>714</v>
      </c>
      <c r="C160" s="235"/>
      <c r="D160" s="40" t="s">
        <v>778</v>
      </c>
      <c r="E160" s="869"/>
      <c r="F160" s="451"/>
      <c r="G160" s="70" t="s">
        <v>5</v>
      </c>
      <c r="H160" s="698" t="s">
        <v>853</v>
      </c>
      <c r="I160" s="699"/>
      <c r="J160" s="699"/>
      <c r="K160" s="699"/>
      <c r="L160" s="699"/>
      <c r="M160" s="700"/>
      <c r="N160" s="138"/>
      <c r="O160" s="613" t="s">
        <v>35</v>
      </c>
      <c r="P160" s="614"/>
      <c r="Q160" s="614"/>
      <c r="R160" s="614"/>
      <c r="S160" s="615"/>
      <c r="T160" s="891"/>
      <c r="U160" s="34"/>
      <c r="V160" s="35" t="str">
        <f t="shared" si="28"/>
        <v/>
      </c>
      <c r="W160" s="284"/>
      <c r="X160" s="617"/>
      <c r="Y160" s="570" t="e">
        <f>VLOOKUP(E160,[1]Analysis!$E$1:$W$65536,19,FALSE)</f>
        <v>#N/A</v>
      </c>
      <c r="Z160" s="553" t="e">
        <f t="shared" si="26"/>
        <v>#N/A</v>
      </c>
      <c r="AA160" s="54"/>
      <c r="AB160" s="54"/>
      <c r="AC160" s="54"/>
      <c r="AD160" s="54"/>
      <c r="AE160" s="54"/>
      <c r="AF160" s="560">
        <f t="shared" si="27"/>
        <v>0</v>
      </c>
      <c r="AG160" s="560">
        <f t="shared" si="17"/>
        <v>0</v>
      </c>
      <c r="AH160" s="37">
        <f t="shared" si="18"/>
        <v>0</v>
      </c>
      <c r="AI160" s="560">
        <f t="shared" si="19"/>
        <v>0</v>
      </c>
      <c r="AJ160" s="560">
        <f t="shared" si="20"/>
        <v>0</v>
      </c>
      <c r="AK160" s="560">
        <f t="shared" si="21"/>
        <v>0</v>
      </c>
      <c r="AL160" s="560">
        <f t="shared" si="22"/>
        <v>0</v>
      </c>
      <c r="AM160" s="55"/>
      <c r="AN160" s="55"/>
      <c r="AO160" s="55"/>
      <c r="AP160" s="55"/>
      <c r="AQ160" s="55"/>
      <c r="AR160" s="55"/>
      <c r="AS160" s="55"/>
    </row>
    <row r="161" spans="1:45" s="56" customFormat="1" ht="12.75" customHeight="1" x14ac:dyDescent="0.2">
      <c r="A161" s="40" t="s">
        <v>111</v>
      </c>
      <c r="B161" s="72" t="s">
        <v>714</v>
      </c>
      <c r="C161" s="235"/>
      <c r="D161" s="40" t="s">
        <v>778</v>
      </c>
      <c r="E161" s="475" t="s">
        <v>305</v>
      </c>
      <c r="F161" s="258"/>
      <c r="G161" s="93" t="s">
        <v>172</v>
      </c>
      <c r="H161" s="195" t="s">
        <v>304</v>
      </c>
      <c r="I161" s="209"/>
      <c r="J161" s="209"/>
      <c r="K161" s="209"/>
      <c r="L161" s="209"/>
      <c r="M161" s="200"/>
      <c r="N161" s="96">
        <v>100</v>
      </c>
      <c r="O161" s="598" t="s">
        <v>64</v>
      </c>
      <c r="P161" s="599"/>
      <c r="Q161" s="599"/>
      <c r="R161" s="599"/>
      <c r="S161" s="600"/>
      <c r="T161" s="904"/>
      <c r="U161" s="47"/>
      <c r="V161" s="48" t="str">
        <f t="shared" si="28"/>
        <v/>
      </c>
      <c r="W161" s="285"/>
      <c r="X161" s="617"/>
      <c r="Y161" s="570">
        <f>VLOOKUP(E161,[2]analysis!$B$1:$AB$65536,27,FALSE)</f>
        <v>3.35</v>
      </c>
      <c r="Z161" s="553">
        <f>Y161-AI161</f>
        <v>3.35</v>
      </c>
      <c r="AA161" s="54"/>
      <c r="AB161" s="54"/>
      <c r="AC161" s="54"/>
      <c r="AD161" s="54"/>
      <c r="AE161" s="54"/>
      <c r="AF161" s="560">
        <f t="shared" si="27"/>
        <v>0</v>
      </c>
      <c r="AG161" s="560">
        <f t="shared" si="17"/>
        <v>0</v>
      </c>
      <c r="AH161" s="37">
        <f t="shared" si="18"/>
        <v>0</v>
      </c>
      <c r="AI161" s="560">
        <f t="shared" si="19"/>
        <v>0</v>
      </c>
      <c r="AJ161" s="560">
        <f t="shared" si="20"/>
        <v>0</v>
      </c>
      <c r="AK161" s="560">
        <f t="shared" si="21"/>
        <v>0</v>
      </c>
      <c r="AL161" s="560">
        <f t="shared" si="22"/>
        <v>0</v>
      </c>
      <c r="AM161" s="55"/>
      <c r="AN161" s="55"/>
      <c r="AO161" s="55"/>
      <c r="AP161" s="55"/>
      <c r="AQ161" s="55"/>
      <c r="AR161" s="55"/>
      <c r="AS161" s="55"/>
    </row>
    <row r="162" spans="1:45" s="56" customFormat="1" ht="13.5" customHeight="1" thickBot="1" x14ac:dyDescent="0.25">
      <c r="A162" s="50" t="s">
        <v>111</v>
      </c>
      <c r="B162" s="78" t="s">
        <v>714</v>
      </c>
      <c r="C162" s="234"/>
      <c r="D162" s="50" t="s">
        <v>778</v>
      </c>
      <c r="E162" s="476" t="s">
        <v>306</v>
      </c>
      <c r="F162" s="452"/>
      <c r="G162" s="94" t="s">
        <v>172</v>
      </c>
      <c r="H162" s="214" t="s">
        <v>304</v>
      </c>
      <c r="I162" s="215"/>
      <c r="J162" s="215"/>
      <c r="K162" s="215"/>
      <c r="L162" s="215"/>
      <c r="M162" s="216"/>
      <c r="N162" s="65">
        <v>100</v>
      </c>
      <c r="O162" s="608" t="s">
        <v>65</v>
      </c>
      <c r="P162" s="609"/>
      <c r="Q162" s="609"/>
      <c r="R162" s="609"/>
      <c r="S162" s="610"/>
      <c r="T162" s="906"/>
      <c r="U162" s="53"/>
      <c r="V162" s="61" t="str">
        <f t="shared" si="28"/>
        <v/>
      </c>
      <c r="W162" s="286"/>
      <c r="X162" s="617"/>
      <c r="Y162" s="570">
        <f>VLOOKUP(E162,[2]analysis!$B$1:$AB$65536,27,FALSE)</f>
        <v>3.15</v>
      </c>
      <c r="Z162" s="553">
        <f>Y162-AI162</f>
        <v>3.15</v>
      </c>
      <c r="AA162" s="54"/>
      <c r="AB162" s="54"/>
      <c r="AC162" s="54"/>
      <c r="AD162" s="54"/>
      <c r="AE162" s="54"/>
      <c r="AF162" s="560">
        <f t="shared" si="27"/>
        <v>0</v>
      </c>
      <c r="AG162" s="560">
        <f t="shared" si="17"/>
        <v>0</v>
      </c>
      <c r="AH162" s="37">
        <f t="shared" si="18"/>
        <v>0</v>
      </c>
      <c r="AI162" s="560">
        <f t="shared" si="19"/>
        <v>0</v>
      </c>
      <c r="AJ162" s="560">
        <f t="shared" si="20"/>
        <v>0</v>
      </c>
      <c r="AK162" s="560">
        <f t="shared" si="21"/>
        <v>0</v>
      </c>
      <c r="AL162" s="560">
        <f t="shared" si="22"/>
        <v>0</v>
      </c>
      <c r="AM162" s="55"/>
      <c r="AN162" s="55"/>
      <c r="AO162" s="55"/>
      <c r="AP162" s="55"/>
      <c r="AQ162" s="55"/>
      <c r="AR162" s="55"/>
      <c r="AS162" s="55"/>
    </row>
    <row r="163" spans="1:45" s="56" customFormat="1" ht="26.25" customHeight="1" thickBot="1" x14ac:dyDescent="0.25">
      <c r="A163" s="107"/>
      <c r="B163" s="581" t="s">
        <v>686</v>
      </c>
      <c r="C163" s="582"/>
      <c r="D163" s="108" t="s">
        <v>778</v>
      </c>
      <c r="E163" s="474"/>
      <c r="F163" s="464"/>
      <c r="G163" s="70" t="s">
        <v>5</v>
      </c>
      <c r="H163" s="797" t="s">
        <v>686</v>
      </c>
      <c r="I163" s="798"/>
      <c r="J163" s="798"/>
      <c r="K163" s="798"/>
      <c r="L163" s="798"/>
      <c r="M163" s="799"/>
      <c r="N163" s="109"/>
      <c r="O163" s="670" t="s">
        <v>921</v>
      </c>
      <c r="P163" s="671"/>
      <c r="Q163" s="671"/>
      <c r="R163" s="671"/>
      <c r="S163" s="672"/>
      <c r="T163" s="946"/>
      <c r="U163" s="34"/>
      <c r="V163" s="110" t="str">
        <f t="shared" si="28"/>
        <v/>
      </c>
      <c r="W163" s="284"/>
      <c r="X163" s="617"/>
      <c r="Y163" s="570" t="e">
        <f>VLOOKUP(E163,[1]Analysis!$E$1:$W$65536,19,FALSE)</f>
        <v>#N/A</v>
      </c>
      <c r="Z163" s="553" t="e">
        <f t="shared" si="26"/>
        <v>#N/A</v>
      </c>
      <c r="AA163" s="54"/>
      <c r="AB163" s="54"/>
      <c r="AC163" s="54"/>
      <c r="AD163" s="54"/>
      <c r="AE163" s="54"/>
      <c r="AF163" s="560">
        <f t="shared" si="27"/>
        <v>0</v>
      </c>
      <c r="AG163" s="560">
        <f t="shared" si="17"/>
        <v>0</v>
      </c>
      <c r="AH163" s="37">
        <f t="shared" si="18"/>
        <v>0</v>
      </c>
      <c r="AI163" s="560">
        <f t="shared" si="19"/>
        <v>0</v>
      </c>
      <c r="AJ163" s="560">
        <f t="shared" si="20"/>
        <v>0</v>
      </c>
      <c r="AK163" s="560">
        <f t="shared" si="21"/>
        <v>0</v>
      </c>
      <c r="AL163" s="560">
        <f t="shared" si="22"/>
        <v>0</v>
      </c>
      <c r="AM163" s="55"/>
      <c r="AN163" s="55"/>
      <c r="AO163" s="55"/>
      <c r="AP163" s="55"/>
      <c r="AQ163" s="55"/>
      <c r="AR163" s="55"/>
      <c r="AS163" s="55"/>
    </row>
    <row r="164" spans="1:45" s="56" customFormat="1" ht="24.75" customHeight="1" x14ac:dyDescent="0.2">
      <c r="A164" s="107" t="s">
        <v>153</v>
      </c>
      <c r="B164" s="72" t="s">
        <v>686</v>
      </c>
      <c r="C164" s="235"/>
      <c r="D164" s="40" t="s">
        <v>778</v>
      </c>
      <c r="E164" s="882" t="s">
        <v>152</v>
      </c>
      <c r="F164" s="451">
        <v>4261</v>
      </c>
      <c r="G164" s="70" t="s">
        <v>5</v>
      </c>
      <c r="H164" s="647" t="s">
        <v>961</v>
      </c>
      <c r="I164" s="648"/>
      <c r="J164" s="648"/>
      <c r="K164" s="648"/>
      <c r="L164" s="648"/>
      <c r="M164" s="649"/>
      <c r="N164" s="43">
        <v>25</v>
      </c>
      <c r="O164" s="668"/>
      <c r="P164" s="669"/>
      <c r="Q164" s="111"/>
      <c r="R164" s="112">
        <v>4261</v>
      </c>
      <c r="S164" s="113"/>
      <c r="T164" s="897"/>
      <c r="U164" s="947"/>
      <c r="V164" s="114" t="str">
        <f t="shared" si="28"/>
        <v/>
      </c>
      <c r="W164" s="515"/>
      <c r="X164" s="617"/>
      <c r="Y164" s="570" t="e">
        <f>VLOOKUP(E164,[1]Analysis!$E$1:$W$65536,19,FALSE)</f>
        <v>#N/A</v>
      </c>
      <c r="Z164" s="553" t="e">
        <f t="shared" si="26"/>
        <v>#N/A</v>
      </c>
      <c r="AA164" s="54"/>
      <c r="AB164" s="54"/>
      <c r="AC164" s="54"/>
      <c r="AD164" s="54"/>
      <c r="AE164" s="54"/>
      <c r="AF164" s="560">
        <f>T164</f>
        <v>0</v>
      </c>
      <c r="AG164" s="560">
        <f t="shared" ref="AG164:AG217" si="29">T164*$AG$30</f>
        <v>0</v>
      </c>
      <c r="AH164" s="37">
        <f t="shared" ref="AH164:AH217" si="30">AG164/1.1</f>
        <v>0</v>
      </c>
      <c r="AI164" s="560">
        <f t="shared" ref="AI164:AI217" si="31">AF164+AH164</f>
        <v>0</v>
      </c>
      <c r="AJ164" s="560">
        <f t="shared" ref="AJ164:AJ217" si="32">T164*AJ$30</f>
        <v>0</v>
      </c>
      <c r="AK164" s="560">
        <f t="shared" ref="AK164:AK217" si="33">AJ164/1.1</f>
        <v>0</v>
      </c>
      <c r="AL164" s="560">
        <f t="shared" ref="AL164:AL217" si="34">$AF164+AK164</f>
        <v>0</v>
      </c>
      <c r="AM164" s="55"/>
      <c r="AN164" s="55"/>
      <c r="AO164" s="55"/>
      <c r="AP164" s="55"/>
      <c r="AQ164" s="55"/>
      <c r="AR164" s="55"/>
      <c r="AS164" s="55"/>
    </row>
    <row r="165" spans="1:45" s="56" customFormat="1" ht="12.75" customHeight="1" x14ac:dyDescent="0.2">
      <c r="A165" s="129" t="s">
        <v>144</v>
      </c>
      <c r="B165" s="72" t="s">
        <v>686</v>
      </c>
      <c r="C165" s="235"/>
      <c r="D165" s="40" t="s">
        <v>778</v>
      </c>
      <c r="E165" s="470" t="s">
        <v>151</v>
      </c>
      <c r="F165" s="258">
        <v>2740</v>
      </c>
      <c r="G165" s="93" t="s">
        <v>5</v>
      </c>
      <c r="H165" s="163" t="s">
        <v>852</v>
      </c>
      <c r="I165" s="206"/>
      <c r="J165" s="206"/>
      <c r="K165" s="206"/>
      <c r="L165" s="206"/>
      <c r="M165" s="164"/>
      <c r="N165" s="117">
        <v>300</v>
      </c>
      <c r="O165" s="93"/>
      <c r="P165" s="118"/>
      <c r="Q165" s="118"/>
      <c r="R165" s="119">
        <v>2740</v>
      </c>
      <c r="S165" s="120"/>
      <c r="T165" s="897"/>
      <c r="U165" s="121"/>
      <c r="V165" s="48" t="str">
        <f t="shared" si="28"/>
        <v/>
      </c>
      <c r="W165" s="285"/>
      <c r="X165" s="617"/>
      <c r="Y165" s="570" t="e">
        <f>VLOOKUP(E165,[1]Analysis!$E$1:$W$65536,19,FALSE)</f>
        <v>#N/A</v>
      </c>
      <c r="Z165" s="553" t="e">
        <f t="shared" si="26"/>
        <v>#N/A</v>
      </c>
      <c r="AA165" s="54"/>
      <c r="AB165" s="54"/>
      <c r="AC165" s="54"/>
      <c r="AD165" s="54"/>
      <c r="AE165" s="54"/>
      <c r="AF165" s="560">
        <f>T165</f>
        <v>0</v>
      </c>
      <c r="AG165" s="560">
        <f t="shared" si="29"/>
        <v>0</v>
      </c>
      <c r="AH165" s="37">
        <f t="shared" si="30"/>
        <v>0</v>
      </c>
      <c r="AI165" s="560">
        <f t="shared" si="31"/>
        <v>0</v>
      </c>
      <c r="AJ165" s="560">
        <f t="shared" si="32"/>
        <v>0</v>
      </c>
      <c r="AK165" s="560">
        <f t="shared" si="33"/>
        <v>0</v>
      </c>
      <c r="AL165" s="560">
        <f t="shared" si="34"/>
        <v>0</v>
      </c>
      <c r="AM165" s="55"/>
      <c r="AN165" s="55"/>
      <c r="AO165" s="55"/>
      <c r="AP165" s="55"/>
      <c r="AQ165" s="55"/>
      <c r="AR165" s="55"/>
      <c r="AS165" s="55"/>
    </row>
    <row r="166" spans="1:45" s="56" customFormat="1" ht="12.75" customHeight="1" x14ac:dyDescent="0.2">
      <c r="A166" s="40" t="s">
        <v>144</v>
      </c>
      <c r="B166" s="72" t="s">
        <v>686</v>
      </c>
      <c r="C166" s="235"/>
      <c r="D166" s="40" t="s">
        <v>778</v>
      </c>
      <c r="E166" s="470" t="s">
        <v>150</v>
      </c>
      <c r="F166" s="258">
        <v>2765</v>
      </c>
      <c r="G166" s="93" t="s">
        <v>5</v>
      </c>
      <c r="H166" s="163" t="s">
        <v>851</v>
      </c>
      <c r="I166" s="206"/>
      <c r="J166" s="206"/>
      <c r="K166" s="206"/>
      <c r="L166" s="206"/>
      <c r="M166" s="164"/>
      <c r="N166" s="117">
        <v>300</v>
      </c>
      <c r="O166" s="93"/>
      <c r="P166" s="118"/>
      <c r="Q166" s="118"/>
      <c r="R166" s="119">
        <v>2765</v>
      </c>
      <c r="S166" s="120"/>
      <c r="T166" s="897"/>
      <c r="U166" s="121"/>
      <c r="V166" s="48" t="str">
        <f t="shared" si="28"/>
        <v/>
      </c>
      <c r="W166" s="285"/>
      <c r="X166" s="617"/>
      <c r="Y166" s="570" t="e">
        <f>VLOOKUP(E166,[1]Analysis!$E$1:$W$65536,19,FALSE)</f>
        <v>#N/A</v>
      </c>
      <c r="Z166" s="553" t="e">
        <f t="shared" si="26"/>
        <v>#N/A</v>
      </c>
      <c r="AA166" s="54"/>
      <c r="AB166" s="54"/>
      <c r="AC166" s="54"/>
      <c r="AD166" s="54"/>
      <c r="AE166" s="54"/>
      <c r="AF166" s="560">
        <f>T166</f>
        <v>0</v>
      </c>
      <c r="AG166" s="560">
        <f t="shared" si="29"/>
        <v>0</v>
      </c>
      <c r="AH166" s="37">
        <f t="shared" si="30"/>
        <v>0</v>
      </c>
      <c r="AI166" s="560">
        <f t="shared" si="31"/>
        <v>0</v>
      </c>
      <c r="AJ166" s="560">
        <f t="shared" si="32"/>
        <v>0</v>
      </c>
      <c r="AK166" s="560">
        <f t="shared" si="33"/>
        <v>0</v>
      </c>
      <c r="AL166" s="560">
        <f t="shared" si="34"/>
        <v>0</v>
      </c>
      <c r="AM166" s="55"/>
      <c r="AN166" s="55"/>
      <c r="AO166" s="55"/>
      <c r="AP166" s="55"/>
      <c r="AQ166" s="55"/>
      <c r="AR166" s="55"/>
      <c r="AS166" s="55"/>
    </row>
    <row r="167" spans="1:45" s="56" customFormat="1" ht="13.5" customHeight="1" thickBot="1" x14ac:dyDescent="0.25">
      <c r="A167" s="40" t="s">
        <v>144</v>
      </c>
      <c r="B167" s="78" t="s">
        <v>686</v>
      </c>
      <c r="C167" s="234"/>
      <c r="D167" s="50" t="s">
        <v>778</v>
      </c>
      <c r="E167" s="872" t="s">
        <v>149</v>
      </c>
      <c r="F167" s="452">
        <v>2760</v>
      </c>
      <c r="G167" s="94" t="s">
        <v>5</v>
      </c>
      <c r="H167" s="194" t="s">
        <v>850</v>
      </c>
      <c r="I167" s="207"/>
      <c r="J167" s="207"/>
      <c r="K167" s="207"/>
      <c r="L167" s="207"/>
      <c r="M167" s="199"/>
      <c r="N167" s="122">
        <v>250</v>
      </c>
      <c r="O167" s="611"/>
      <c r="P167" s="612"/>
      <c r="Q167" s="123"/>
      <c r="R167" s="124">
        <v>2760</v>
      </c>
      <c r="S167" s="125"/>
      <c r="T167" s="894"/>
      <c r="U167" s="948"/>
      <c r="V167" s="126" t="str">
        <f t="shared" si="28"/>
        <v/>
      </c>
      <c r="W167" s="286"/>
      <c r="X167" s="617"/>
      <c r="Y167" s="570" t="e">
        <f>VLOOKUP(E167,[1]Analysis!$E$1:$W$65536,19,FALSE)</f>
        <v>#N/A</v>
      </c>
      <c r="Z167" s="553" t="e">
        <f t="shared" si="26"/>
        <v>#N/A</v>
      </c>
      <c r="AA167" s="54"/>
      <c r="AB167" s="54"/>
      <c r="AC167" s="54"/>
      <c r="AD167" s="54"/>
      <c r="AE167" s="54"/>
      <c r="AF167" s="560">
        <f>T167</f>
        <v>0</v>
      </c>
      <c r="AG167" s="560">
        <f t="shared" si="29"/>
        <v>0</v>
      </c>
      <c r="AH167" s="37">
        <f t="shared" si="30"/>
        <v>0</v>
      </c>
      <c r="AI167" s="560">
        <f t="shared" si="31"/>
        <v>0</v>
      </c>
      <c r="AJ167" s="560">
        <f t="shared" si="32"/>
        <v>0</v>
      </c>
      <c r="AK167" s="560">
        <f t="shared" si="33"/>
        <v>0</v>
      </c>
      <c r="AL167" s="560">
        <f t="shared" si="34"/>
        <v>0</v>
      </c>
      <c r="AM167" s="55"/>
      <c r="AN167" s="55"/>
      <c r="AO167" s="55"/>
      <c r="AP167" s="55"/>
      <c r="AQ167" s="55"/>
      <c r="AR167" s="55"/>
      <c r="AS167" s="55"/>
    </row>
    <row r="168" spans="1:45" s="39" customFormat="1" ht="25.5" customHeight="1" x14ac:dyDescent="0.2">
      <c r="A168" s="27" t="s">
        <v>552</v>
      </c>
      <c r="B168" s="581" t="s">
        <v>734</v>
      </c>
      <c r="C168" s="582"/>
      <c r="D168" s="27" t="s">
        <v>733</v>
      </c>
      <c r="E168" s="869"/>
      <c r="F168" s="451"/>
      <c r="G168" s="70" t="s">
        <v>5</v>
      </c>
      <c r="H168" s="593" t="s">
        <v>893</v>
      </c>
      <c r="I168" s="594"/>
      <c r="J168" s="594"/>
      <c r="K168" s="594"/>
      <c r="L168" s="594"/>
      <c r="M168" s="595"/>
      <c r="N168" s="81"/>
      <c r="O168" s="613" t="s">
        <v>17</v>
      </c>
      <c r="P168" s="614"/>
      <c r="Q168" s="614"/>
      <c r="R168" s="614"/>
      <c r="S168" s="615"/>
      <c r="T168" s="908"/>
      <c r="U168" s="34"/>
      <c r="V168" s="35" t="str">
        <f t="shared" si="28"/>
        <v/>
      </c>
      <c r="W168" s="284"/>
      <c r="X168" s="617"/>
      <c r="Y168" s="570" t="e">
        <f>VLOOKUP(E168,[1]Analysis!$E$1:$W$65536,19,FALSE)</f>
        <v>#N/A</v>
      </c>
      <c r="Z168" s="553" t="e">
        <f t="shared" si="26"/>
        <v>#N/A</v>
      </c>
      <c r="AA168" s="37"/>
      <c r="AB168" s="37"/>
      <c r="AC168" s="37"/>
      <c r="AD168" s="37"/>
      <c r="AE168" s="37"/>
      <c r="AF168" s="560">
        <f t="shared" si="27"/>
        <v>0</v>
      </c>
      <c r="AG168" s="560">
        <f t="shared" si="29"/>
        <v>0</v>
      </c>
      <c r="AH168" s="37">
        <f t="shared" si="30"/>
        <v>0</v>
      </c>
      <c r="AI168" s="560">
        <f t="shared" si="31"/>
        <v>0</v>
      </c>
      <c r="AJ168" s="560">
        <f t="shared" si="32"/>
        <v>0</v>
      </c>
      <c r="AK168" s="560">
        <f t="shared" si="33"/>
        <v>0</v>
      </c>
      <c r="AL168" s="560">
        <f t="shared" si="34"/>
        <v>0</v>
      </c>
      <c r="AM168" s="38"/>
      <c r="AN168" s="38"/>
      <c r="AO168" s="38"/>
      <c r="AP168" s="38"/>
      <c r="AQ168" s="38"/>
      <c r="AR168" s="38"/>
      <c r="AS168" s="38"/>
    </row>
    <row r="169" spans="1:45" s="56" customFormat="1" ht="12.75" customHeight="1" x14ac:dyDescent="0.2">
      <c r="A169" s="40" t="s">
        <v>552</v>
      </c>
      <c r="B169" s="72" t="s">
        <v>734</v>
      </c>
      <c r="C169" s="235"/>
      <c r="D169" s="40" t="s">
        <v>733</v>
      </c>
      <c r="E169" s="475" t="s">
        <v>553</v>
      </c>
      <c r="F169" s="258"/>
      <c r="G169" s="93" t="s">
        <v>172</v>
      </c>
      <c r="H169" s="191" t="s">
        <v>551</v>
      </c>
      <c r="I169" s="202"/>
      <c r="J169" s="202"/>
      <c r="K169" s="202"/>
      <c r="L169" s="202"/>
      <c r="M169" s="188"/>
      <c r="N169" s="96">
        <v>100</v>
      </c>
      <c r="O169" s="598" t="s">
        <v>28</v>
      </c>
      <c r="P169" s="599"/>
      <c r="Q169" s="599"/>
      <c r="R169" s="599"/>
      <c r="S169" s="600"/>
      <c r="T169" s="899"/>
      <c r="U169" s="47"/>
      <c r="V169" s="48" t="str">
        <f t="shared" si="28"/>
        <v/>
      </c>
      <c r="W169" s="285"/>
      <c r="X169" s="617"/>
      <c r="Y169" s="570">
        <f>VLOOKUP(E169,[2]analysis!$B$1:$AB$65536,27,FALSE)</f>
        <v>21.3</v>
      </c>
      <c r="Z169" s="553">
        <f t="shared" ref="Z169:Z175" si="35">Y169-AI169</f>
        <v>21.3</v>
      </c>
      <c r="AA169" s="54"/>
      <c r="AB169" s="54"/>
      <c r="AC169" s="54"/>
      <c r="AD169" s="54"/>
      <c r="AE169" s="54"/>
      <c r="AF169" s="560">
        <f>T169</f>
        <v>0</v>
      </c>
      <c r="AG169" s="560">
        <f t="shared" si="29"/>
        <v>0</v>
      </c>
      <c r="AH169" s="37">
        <f t="shared" si="30"/>
        <v>0</v>
      </c>
      <c r="AI169" s="560">
        <f t="shared" si="31"/>
        <v>0</v>
      </c>
      <c r="AJ169" s="560">
        <f t="shared" si="32"/>
        <v>0</v>
      </c>
      <c r="AK169" s="560">
        <f t="shared" si="33"/>
        <v>0</v>
      </c>
      <c r="AL169" s="560">
        <f t="shared" si="34"/>
        <v>0</v>
      </c>
      <c r="AM169" s="55"/>
      <c r="AN169" s="55"/>
      <c r="AO169" s="55"/>
      <c r="AP169" s="55"/>
      <c r="AQ169" s="55"/>
      <c r="AR169" s="55"/>
      <c r="AS169" s="55"/>
    </row>
    <row r="170" spans="1:45" s="56" customFormat="1" ht="12.75" customHeight="1" x14ac:dyDescent="0.2">
      <c r="A170" s="40" t="s">
        <v>552</v>
      </c>
      <c r="B170" s="72" t="s">
        <v>734</v>
      </c>
      <c r="C170" s="235"/>
      <c r="D170" s="40" t="s">
        <v>733</v>
      </c>
      <c r="E170" s="475" t="s">
        <v>554</v>
      </c>
      <c r="F170" s="258"/>
      <c r="G170" s="93" t="s">
        <v>172</v>
      </c>
      <c r="H170" s="191" t="s">
        <v>551</v>
      </c>
      <c r="I170" s="202"/>
      <c r="J170" s="202"/>
      <c r="K170" s="202"/>
      <c r="L170" s="202"/>
      <c r="M170" s="188"/>
      <c r="N170" s="96">
        <v>100</v>
      </c>
      <c r="O170" s="598" t="s">
        <v>29</v>
      </c>
      <c r="P170" s="599"/>
      <c r="Q170" s="599"/>
      <c r="R170" s="599"/>
      <c r="S170" s="600"/>
      <c r="T170" s="899"/>
      <c r="U170" s="47"/>
      <c r="V170" s="48" t="str">
        <f t="shared" si="28"/>
        <v/>
      </c>
      <c r="W170" s="285"/>
      <c r="X170" s="617"/>
      <c r="Y170" s="570">
        <f>VLOOKUP(E170,[2]analysis!$B$1:$AB$65536,27,FALSE)</f>
        <v>21.3</v>
      </c>
      <c r="Z170" s="553">
        <f t="shared" si="35"/>
        <v>21.3</v>
      </c>
      <c r="AA170" s="54"/>
      <c r="AB170" s="54"/>
      <c r="AC170" s="54"/>
      <c r="AD170" s="54"/>
      <c r="AE170" s="54"/>
      <c r="AF170" s="560">
        <f t="shared" ref="AF170:AF175" si="36">T170</f>
        <v>0</v>
      </c>
      <c r="AG170" s="560">
        <f t="shared" si="29"/>
        <v>0</v>
      </c>
      <c r="AH170" s="37">
        <f t="shared" si="30"/>
        <v>0</v>
      </c>
      <c r="AI170" s="560">
        <f t="shared" si="31"/>
        <v>0</v>
      </c>
      <c r="AJ170" s="560">
        <f t="shared" si="32"/>
        <v>0</v>
      </c>
      <c r="AK170" s="560">
        <f t="shared" si="33"/>
        <v>0</v>
      </c>
      <c r="AL170" s="560">
        <f t="shared" si="34"/>
        <v>0</v>
      </c>
      <c r="AM170" s="55"/>
      <c r="AN170" s="55"/>
      <c r="AO170" s="55"/>
      <c r="AP170" s="55"/>
      <c r="AQ170" s="55"/>
      <c r="AR170" s="55"/>
      <c r="AS170" s="55"/>
    </row>
    <row r="171" spans="1:45" s="56" customFormat="1" ht="12.75" customHeight="1" x14ac:dyDescent="0.2">
      <c r="A171" s="40" t="s">
        <v>552</v>
      </c>
      <c r="B171" s="72" t="s">
        <v>734</v>
      </c>
      <c r="C171" s="235"/>
      <c r="D171" s="40" t="s">
        <v>733</v>
      </c>
      <c r="E171" s="475" t="s">
        <v>555</v>
      </c>
      <c r="F171" s="258"/>
      <c r="G171" s="93" t="s">
        <v>172</v>
      </c>
      <c r="H171" s="191" t="s">
        <v>551</v>
      </c>
      <c r="I171" s="202"/>
      <c r="J171" s="202"/>
      <c r="K171" s="202"/>
      <c r="L171" s="202"/>
      <c r="M171" s="188"/>
      <c r="N171" s="96">
        <v>100</v>
      </c>
      <c r="O171" s="598" t="s">
        <v>30</v>
      </c>
      <c r="P171" s="599"/>
      <c r="Q171" s="599"/>
      <c r="R171" s="599"/>
      <c r="S171" s="600"/>
      <c r="T171" s="899"/>
      <c r="U171" s="47"/>
      <c r="V171" s="48" t="str">
        <f t="shared" si="28"/>
        <v/>
      </c>
      <c r="W171" s="285"/>
      <c r="X171" s="617"/>
      <c r="Y171" s="570">
        <f>VLOOKUP(E171,[2]analysis!$B$1:$AB$65536,27,FALSE)</f>
        <v>21.3</v>
      </c>
      <c r="Z171" s="553">
        <f t="shared" si="35"/>
        <v>21.3</v>
      </c>
      <c r="AA171" s="54"/>
      <c r="AB171" s="54"/>
      <c r="AC171" s="54"/>
      <c r="AD171" s="54"/>
      <c r="AE171" s="54"/>
      <c r="AF171" s="560">
        <f t="shared" si="36"/>
        <v>0</v>
      </c>
      <c r="AG171" s="560">
        <f t="shared" si="29"/>
        <v>0</v>
      </c>
      <c r="AH171" s="37">
        <f t="shared" si="30"/>
        <v>0</v>
      </c>
      <c r="AI171" s="560">
        <f t="shared" si="31"/>
        <v>0</v>
      </c>
      <c r="AJ171" s="560">
        <f t="shared" si="32"/>
        <v>0</v>
      </c>
      <c r="AK171" s="560">
        <f t="shared" si="33"/>
        <v>0</v>
      </c>
      <c r="AL171" s="560">
        <f t="shared" si="34"/>
        <v>0</v>
      </c>
      <c r="AM171" s="55"/>
      <c r="AN171" s="55"/>
      <c r="AO171" s="55"/>
      <c r="AP171" s="55"/>
      <c r="AQ171" s="55"/>
      <c r="AR171" s="55"/>
      <c r="AS171" s="55"/>
    </row>
    <row r="172" spans="1:45" s="56" customFormat="1" ht="12.75" customHeight="1" x14ac:dyDescent="0.2">
      <c r="A172" s="40" t="s">
        <v>552</v>
      </c>
      <c r="B172" s="72" t="s">
        <v>734</v>
      </c>
      <c r="C172" s="235"/>
      <c r="D172" s="40" t="s">
        <v>733</v>
      </c>
      <c r="E172" s="475" t="s">
        <v>556</v>
      </c>
      <c r="F172" s="258"/>
      <c r="G172" s="93" t="s">
        <v>172</v>
      </c>
      <c r="H172" s="191" t="s">
        <v>551</v>
      </c>
      <c r="I172" s="202"/>
      <c r="J172" s="202"/>
      <c r="K172" s="202"/>
      <c r="L172" s="202"/>
      <c r="M172" s="188"/>
      <c r="N172" s="96">
        <v>100</v>
      </c>
      <c r="O172" s="598" t="s">
        <v>31</v>
      </c>
      <c r="P172" s="599"/>
      <c r="Q172" s="599"/>
      <c r="R172" s="599"/>
      <c r="S172" s="600"/>
      <c r="T172" s="899"/>
      <c r="U172" s="47"/>
      <c r="V172" s="48" t="str">
        <f t="shared" si="28"/>
        <v/>
      </c>
      <c r="W172" s="285"/>
      <c r="X172" s="617"/>
      <c r="Y172" s="570">
        <f>VLOOKUP(E172,[2]analysis!$B$1:$AB$65536,27,FALSE)</f>
        <v>21.3</v>
      </c>
      <c r="Z172" s="553">
        <f t="shared" si="35"/>
        <v>21.3</v>
      </c>
      <c r="AA172" s="54"/>
      <c r="AB172" s="54"/>
      <c r="AC172" s="54"/>
      <c r="AD172" s="54"/>
      <c r="AE172" s="54"/>
      <c r="AF172" s="560">
        <f t="shared" si="36"/>
        <v>0</v>
      </c>
      <c r="AG172" s="560">
        <f t="shared" si="29"/>
        <v>0</v>
      </c>
      <c r="AH172" s="37">
        <f t="shared" si="30"/>
        <v>0</v>
      </c>
      <c r="AI172" s="560">
        <f t="shared" si="31"/>
        <v>0</v>
      </c>
      <c r="AJ172" s="560">
        <f t="shared" si="32"/>
        <v>0</v>
      </c>
      <c r="AK172" s="560">
        <f t="shared" si="33"/>
        <v>0</v>
      </c>
      <c r="AL172" s="560">
        <f t="shared" si="34"/>
        <v>0</v>
      </c>
      <c r="AM172" s="55"/>
      <c r="AN172" s="55"/>
      <c r="AO172" s="55"/>
      <c r="AP172" s="55"/>
      <c r="AQ172" s="55"/>
      <c r="AR172" s="55"/>
      <c r="AS172" s="55"/>
    </row>
    <row r="173" spans="1:45" s="56" customFormat="1" ht="12.75" customHeight="1" x14ac:dyDescent="0.2">
      <c r="A173" s="40" t="s">
        <v>552</v>
      </c>
      <c r="B173" s="72" t="s">
        <v>734</v>
      </c>
      <c r="C173" s="235"/>
      <c r="D173" s="40" t="s">
        <v>733</v>
      </c>
      <c r="E173" s="475" t="s">
        <v>557</v>
      </c>
      <c r="F173" s="258"/>
      <c r="G173" s="93" t="s">
        <v>172</v>
      </c>
      <c r="H173" s="191" t="s">
        <v>551</v>
      </c>
      <c r="I173" s="202"/>
      <c r="J173" s="202"/>
      <c r="K173" s="202"/>
      <c r="L173" s="202"/>
      <c r="M173" s="188"/>
      <c r="N173" s="96">
        <v>100</v>
      </c>
      <c r="O173" s="598" t="s">
        <v>32</v>
      </c>
      <c r="P173" s="599"/>
      <c r="Q173" s="599"/>
      <c r="R173" s="599"/>
      <c r="S173" s="600"/>
      <c r="T173" s="899"/>
      <c r="U173" s="47"/>
      <c r="V173" s="48" t="str">
        <f t="shared" si="28"/>
        <v/>
      </c>
      <c r="W173" s="285"/>
      <c r="X173" s="617"/>
      <c r="Y173" s="570">
        <f>VLOOKUP(E173,[2]analysis!$B$1:$AB$65536,27,FALSE)</f>
        <v>21.3</v>
      </c>
      <c r="Z173" s="553">
        <f t="shared" si="35"/>
        <v>21.3</v>
      </c>
      <c r="AA173" s="54"/>
      <c r="AB173" s="54"/>
      <c r="AC173" s="54"/>
      <c r="AD173" s="54"/>
      <c r="AE173" s="54"/>
      <c r="AF173" s="560">
        <f t="shared" si="36"/>
        <v>0</v>
      </c>
      <c r="AG173" s="560">
        <f t="shared" si="29"/>
        <v>0</v>
      </c>
      <c r="AH173" s="37">
        <f t="shared" si="30"/>
        <v>0</v>
      </c>
      <c r="AI173" s="560">
        <f t="shared" si="31"/>
        <v>0</v>
      </c>
      <c r="AJ173" s="560">
        <f t="shared" si="32"/>
        <v>0</v>
      </c>
      <c r="AK173" s="560">
        <f t="shared" si="33"/>
        <v>0</v>
      </c>
      <c r="AL173" s="560">
        <f t="shared" si="34"/>
        <v>0</v>
      </c>
      <c r="AM173" s="55"/>
      <c r="AN173" s="55"/>
      <c r="AO173" s="55"/>
      <c r="AP173" s="55"/>
      <c r="AQ173" s="55"/>
      <c r="AR173" s="55"/>
      <c r="AS173" s="55"/>
    </row>
    <row r="174" spans="1:45" s="56" customFormat="1" ht="12.75" customHeight="1" x14ac:dyDescent="0.2">
      <c r="A174" s="40" t="s">
        <v>552</v>
      </c>
      <c r="B174" s="72" t="s">
        <v>734</v>
      </c>
      <c r="C174" s="235"/>
      <c r="D174" s="40" t="s">
        <v>733</v>
      </c>
      <c r="E174" s="475" t="s">
        <v>558</v>
      </c>
      <c r="F174" s="258"/>
      <c r="G174" s="93" t="s">
        <v>172</v>
      </c>
      <c r="H174" s="191" t="s">
        <v>551</v>
      </c>
      <c r="I174" s="202"/>
      <c r="J174" s="202"/>
      <c r="K174" s="202"/>
      <c r="L174" s="202"/>
      <c r="M174" s="188"/>
      <c r="N174" s="96">
        <v>100</v>
      </c>
      <c r="O174" s="598" t="s">
        <v>33</v>
      </c>
      <c r="P174" s="599"/>
      <c r="Q174" s="599"/>
      <c r="R174" s="599"/>
      <c r="S174" s="600"/>
      <c r="T174" s="899"/>
      <c r="U174" s="47"/>
      <c r="V174" s="48" t="str">
        <f t="shared" si="28"/>
        <v/>
      </c>
      <c r="W174" s="285"/>
      <c r="X174" s="617"/>
      <c r="Y174" s="570">
        <f>VLOOKUP(E174,[2]analysis!$B$1:$AB$65536,27,FALSE)</f>
        <v>21.3</v>
      </c>
      <c r="Z174" s="553">
        <f t="shared" si="35"/>
        <v>21.3</v>
      </c>
      <c r="AA174" s="54"/>
      <c r="AB174" s="54"/>
      <c r="AC174" s="54"/>
      <c r="AD174" s="54"/>
      <c r="AE174" s="54"/>
      <c r="AF174" s="560">
        <f t="shared" si="36"/>
        <v>0</v>
      </c>
      <c r="AG174" s="560">
        <f t="shared" si="29"/>
        <v>0</v>
      </c>
      <c r="AH174" s="37">
        <f t="shared" si="30"/>
        <v>0</v>
      </c>
      <c r="AI174" s="560">
        <f t="shared" si="31"/>
        <v>0</v>
      </c>
      <c r="AJ174" s="560">
        <f t="shared" si="32"/>
        <v>0</v>
      </c>
      <c r="AK174" s="560">
        <f t="shared" si="33"/>
        <v>0</v>
      </c>
      <c r="AL174" s="560">
        <f t="shared" si="34"/>
        <v>0</v>
      </c>
      <c r="AM174" s="55"/>
      <c r="AN174" s="55"/>
      <c r="AO174" s="55"/>
      <c r="AP174" s="55"/>
      <c r="AQ174" s="55"/>
      <c r="AR174" s="55"/>
      <c r="AS174" s="55"/>
    </row>
    <row r="175" spans="1:45" s="56" customFormat="1" ht="12.75" customHeight="1" x14ac:dyDescent="0.2">
      <c r="A175" s="40" t="s">
        <v>552</v>
      </c>
      <c r="B175" s="72" t="s">
        <v>734</v>
      </c>
      <c r="C175" s="235"/>
      <c r="D175" s="127" t="s">
        <v>733</v>
      </c>
      <c r="E175" s="475" t="s">
        <v>559</v>
      </c>
      <c r="F175" s="258"/>
      <c r="G175" s="93" t="s">
        <v>172</v>
      </c>
      <c r="H175" s="191" t="s">
        <v>551</v>
      </c>
      <c r="I175" s="202"/>
      <c r="J175" s="202"/>
      <c r="K175" s="202"/>
      <c r="L175" s="202"/>
      <c r="M175" s="188"/>
      <c r="N175" s="96">
        <v>100</v>
      </c>
      <c r="O175" s="598" t="s">
        <v>34</v>
      </c>
      <c r="P175" s="599"/>
      <c r="Q175" s="599"/>
      <c r="R175" s="599"/>
      <c r="S175" s="600"/>
      <c r="T175" s="899"/>
      <c r="U175" s="47"/>
      <c r="V175" s="48" t="str">
        <f t="shared" si="28"/>
        <v/>
      </c>
      <c r="W175" s="285"/>
      <c r="X175" s="617"/>
      <c r="Y175" s="570">
        <f>VLOOKUP(E175,[2]analysis!$B$1:$AB$65536,27,FALSE)</f>
        <v>21.3</v>
      </c>
      <c r="Z175" s="553">
        <f t="shared" si="35"/>
        <v>21.3</v>
      </c>
      <c r="AA175" s="54"/>
      <c r="AB175" s="54"/>
      <c r="AC175" s="54"/>
      <c r="AD175" s="54"/>
      <c r="AE175" s="54"/>
      <c r="AF175" s="560">
        <f t="shared" si="36"/>
        <v>0</v>
      </c>
      <c r="AG175" s="560">
        <f t="shared" si="29"/>
        <v>0</v>
      </c>
      <c r="AH175" s="37">
        <f t="shared" si="30"/>
        <v>0</v>
      </c>
      <c r="AI175" s="560">
        <f t="shared" si="31"/>
        <v>0</v>
      </c>
      <c r="AJ175" s="560">
        <f t="shared" si="32"/>
        <v>0</v>
      </c>
      <c r="AK175" s="560">
        <f t="shared" si="33"/>
        <v>0</v>
      </c>
      <c r="AL175" s="560">
        <f t="shared" si="34"/>
        <v>0</v>
      </c>
      <c r="AM175" s="55"/>
      <c r="AN175" s="55"/>
      <c r="AO175" s="55"/>
      <c r="AP175" s="55"/>
      <c r="AQ175" s="55"/>
      <c r="AR175" s="55"/>
      <c r="AS175" s="55"/>
    </row>
    <row r="176" spans="1:45" s="39" customFormat="1" ht="25.5" x14ac:dyDescent="0.2">
      <c r="A176" s="41" t="s">
        <v>552</v>
      </c>
      <c r="B176" s="72" t="s">
        <v>734</v>
      </c>
      <c r="C176" s="230"/>
      <c r="D176" s="131" t="s">
        <v>735</v>
      </c>
      <c r="E176" s="475"/>
      <c r="F176" s="258"/>
      <c r="G176" s="93" t="s">
        <v>5</v>
      </c>
      <c r="H176" s="588" t="s">
        <v>560</v>
      </c>
      <c r="I176" s="589"/>
      <c r="J176" s="589"/>
      <c r="K176" s="589"/>
      <c r="L176" s="589"/>
      <c r="M176" s="590"/>
      <c r="N176" s="168"/>
      <c r="O176" s="629" t="s">
        <v>17</v>
      </c>
      <c r="P176" s="630"/>
      <c r="Q176" s="630"/>
      <c r="R176" s="630"/>
      <c r="S176" s="631"/>
      <c r="T176" s="904"/>
      <c r="U176" s="47"/>
      <c r="V176" s="48" t="str">
        <f t="shared" si="28"/>
        <v/>
      </c>
      <c r="W176" s="285"/>
      <c r="X176" s="617"/>
      <c r="Y176" s="570" t="e">
        <f>VLOOKUP(E176,[1]Analysis!$E$1:$W$65536,19,FALSE)</f>
        <v>#N/A</v>
      </c>
      <c r="Z176" s="553" t="e">
        <f t="shared" si="26"/>
        <v>#N/A</v>
      </c>
      <c r="AA176" s="37"/>
      <c r="AB176" s="37"/>
      <c r="AC176" s="37"/>
      <c r="AD176" s="37"/>
      <c r="AE176" s="37"/>
      <c r="AF176" s="560">
        <f t="shared" si="27"/>
        <v>0</v>
      </c>
      <c r="AG176" s="560">
        <f t="shared" si="29"/>
        <v>0</v>
      </c>
      <c r="AH176" s="37">
        <f t="shared" si="30"/>
        <v>0</v>
      </c>
      <c r="AI176" s="560">
        <f t="shared" si="31"/>
        <v>0</v>
      </c>
      <c r="AJ176" s="560">
        <f t="shared" si="32"/>
        <v>0</v>
      </c>
      <c r="AK176" s="560">
        <f t="shared" si="33"/>
        <v>0</v>
      </c>
      <c r="AL176" s="560">
        <f t="shared" si="34"/>
        <v>0</v>
      </c>
      <c r="AM176" s="38"/>
      <c r="AN176" s="38"/>
      <c r="AO176" s="38"/>
      <c r="AP176" s="38"/>
      <c r="AQ176" s="38"/>
      <c r="AR176" s="38"/>
      <c r="AS176" s="38"/>
    </row>
    <row r="177" spans="1:45" s="56" customFormat="1" ht="12.75" customHeight="1" x14ac:dyDescent="0.2">
      <c r="A177" s="40" t="s">
        <v>552</v>
      </c>
      <c r="B177" s="72" t="s">
        <v>734</v>
      </c>
      <c r="C177" s="235"/>
      <c r="D177" s="40" t="s">
        <v>735</v>
      </c>
      <c r="E177" s="475" t="s">
        <v>561</v>
      </c>
      <c r="F177" s="258"/>
      <c r="G177" s="93" t="s">
        <v>172</v>
      </c>
      <c r="H177" s="195" t="s">
        <v>560</v>
      </c>
      <c r="I177" s="209"/>
      <c r="J177" s="209"/>
      <c r="K177" s="209"/>
      <c r="L177" s="209"/>
      <c r="M177" s="200"/>
      <c r="N177" s="179">
        <v>100</v>
      </c>
      <c r="O177" s="598" t="s">
        <v>25</v>
      </c>
      <c r="P177" s="599"/>
      <c r="Q177" s="599"/>
      <c r="R177" s="599"/>
      <c r="S177" s="600"/>
      <c r="T177" s="899"/>
      <c r="U177" s="47"/>
      <c r="V177" s="48" t="str">
        <f t="shared" si="28"/>
        <v/>
      </c>
      <c r="W177" s="285"/>
      <c r="X177" s="617"/>
      <c r="Y177" s="570">
        <f>VLOOKUP(E177,[2]analysis!$B$1:$AB$65536,27,FALSE)</f>
        <v>20.5</v>
      </c>
      <c r="Z177" s="553">
        <f>Y177-AI177</f>
        <v>20.5</v>
      </c>
      <c r="AA177" s="54"/>
      <c r="AB177" s="54"/>
      <c r="AC177" s="54"/>
      <c r="AD177" s="54"/>
      <c r="AE177" s="54"/>
      <c r="AF177" s="560">
        <f t="shared" si="27"/>
        <v>0</v>
      </c>
      <c r="AG177" s="560">
        <f t="shared" si="29"/>
        <v>0</v>
      </c>
      <c r="AH177" s="37">
        <f t="shared" si="30"/>
        <v>0</v>
      </c>
      <c r="AI177" s="560">
        <f t="shared" si="31"/>
        <v>0</v>
      </c>
      <c r="AJ177" s="560">
        <f t="shared" si="32"/>
        <v>0</v>
      </c>
      <c r="AK177" s="560">
        <f t="shared" si="33"/>
        <v>0</v>
      </c>
      <c r="AL177" s="560">
        <f t="shared" si="34"/>
        <v>0</v>
      </c>
      <c r="AM177" s="55"/>
      <c r="AN177" s="55"/>
      <c r="AO177" s="55"/>
      <c r="AP177" s="55"/>
      <c r="AQ177" s="55"/>
      <c r="AR177" s="55"/>
      <c r="AS177" s="55"/>
    </row>
    <row r="178" spans="1:45" s="56" customFormat="1" ht="12.75" customHeight="1" x14ac:dyDescent="0.2">
      <c r="A178" s="40" t="s">
        <v>552</v>
      </c>
      <c r="B178" s="72" t="s">
        <v>734</v>
      </c>
      <c r="C178" s="235"/>
      <c r="D178" s="40" t="s">
        <v>735</v>
      </c>
      <c r="E178" s="475" t="s">
        <v>562</v>
      </c>
      <c r="F178" s="258"/>
      <c r="G178" s="93" t="s">
        <v>172</v>
      </c>
      <c r="H178" s="195" t="s">
        <v>560</v>
      </c>
      <c r="I178" s="209"/>
      <c r="J178" s="209"/>
      <c r="K178" s="209"/>
      <c r="L178" s="209"/>
      <c r="M178" s="200"/>
      <c r="N178" s="179">
        <v>100</v>
      </c>
      <c r="O178" s="598" t="s">
        <v>26</v>
      </c>
      <c r="P178" s="599"/>
      <c r="Q178" s="599"/>
      <c r="R178" s="599"/>
      <c r="S178" s="600"/>
      <c r="T178" s="899"/>
      <c r="U178" s="47"/>
      <c r="V178" s="48" t="str">
        <f t="shared" si="28"/>
        <v/>
      </c>
      <c r="W178" s="285"/>
      <c r="X178" s="617"/>
      <c r="Y178" s="570">
        <f>VLOOKUP(E178,[2]analysis!$B$1:$AB$65536,27,FALSE)</f>
        <v>25.75</v>
      </c>
      <c r="Z178" s="553">
        <f>Y178-AI178</f>
        <v>25.75</v>
      </c>
      <c r="AA178" s="54"/>
      <c r="AB178" s="54"/>
      <c r="AC178" s="54"/>
      <c r="AD178" s="54"/>
      <c r="AE178" s="54"/>
      <c r="AF178" s="560">
        <f t="shared" si="27"/>
        <v>0</v>
      </c>
      <c r="AG178" s="560">
        <f t="shared" si="29"/>
        <v>0</v>
      </c>
      <c r="AH178" s="37">
        <f t="shared" si="30"/>
        <v>0</v>
      </c>
      <c r="AI178" s="560">
        <f t="shared" si="31"/>
        <v>0</v>
      </c>
      <c r="AJ178" s="560">
        <f t="shared" si="32"/>
        <v>0</v>
      </c>
      <c r="AK178" s="560">
        <f t="shared" si="33"/>
        <v>0</v>
      </c>
      <c r="AL178" s="560">
        <f t="shared" si="34"/>
        <v>0</v>
      </c>
      <c r="AM178" s="55"/>
      <c r="AN178" s="55"/>
      <c r="AO178" s="55"/>
      <c r="AP178" s="55"/>
      <c r="AQ178" s="55"/>
      <c r="AR178" s="55"/>
      <c r="AS178" s="55"/>
    </row>
    <row r="179" spans="1:45" s="56" customFormat="1" ht="13.5" customHeight="1" thickBot="1" x14ac:dyDescent="0.25">
      <c r="A179" s="50" t="s">
        <v>552</v>
      </c>
      <c r="B179" s="78" t="s">
        <v>734</v>
      </c>
      <c r="C179" s="234"/>
      <c r="D179" s="50" t="s">
        <v>735</v>
      </c>
      <c r="E179" s="476" t="s">
        <v>563</v>
      </c>
      <c r="F179" s="452"/>
      <c r="G179" s="94" t="s">
        <v>172</v>
      </c>
      <c r="H179" s="214" t="s">
        <v>560</v>
      </c>
      <c r="I179" s="215"/>
      <c r="J179" s="215"/>
      <c r="K179" s="215"/>
      <c r="L179" s="215"/>
      <c r="M179" s="216"/>
      <c r="N179" s="180">
        <v>100</v>
      </c>
      <c r="O179" s="608" t="s">
        <v>27</v>
      </c>
      <c r="P179" s="609"/>
      <c r="Q179" s="609"/>
      <c r="R179" s="609"/>
      <c r="S179" s="610"/>
      <c r="T179" s="909"/>
      <c r="U179" s="53"/>
      <c r="V179" s="61" t="str">
        <f t="shared" si="28"/>
        <v/>
      </c>
      <c r="W179" s="286"/>
      <c r="X179" s="617"/>
      <c r="Y179" s="570">
        <f>VLOOKUP(E179,[2]analysis!$B$1:$AB$65536,27,FALSE)</f>
        <v>31.95</v>
      </c>
      <c r="Z179" s="553">
        <f>Y179-AI179</f>
        <v>31.95</v>
      </c>
      <c r="AA179" s="54"/>
      <c r="AB179" s="54"/>
      <c r="AC179" s="54"/>
      <c r="AD179" s="54"/>
      <c r="AE179" s="54"/>
      <c r="AF179" s="560">
        <f t="shared" si="27"/>
        <v>0</v>
      </c>
      <c r="AG179" s="560">
        <f t="shared" si="29"/>
        <v>0</v>
      </c>
      <c r="AH179" s="37">
        <f t="shared" si="30"/>
        <v>0</v>
      </c>
      <c r="AI179" s="560">
        <f t="shared" si="31"/>
        <v>0</v>
      </c>
      <c r="AJ179" s="560">
        <f t="shared" si="32"/>
        <v>0</v>
      </c>
      <c r="AK179" s="560">
        <f t="shared" si="33"/>
        <v>0</v>
      </c>
      <c r="AL179" s="560">
        <f t="shared" si="34"/>
        <v>0</v>
      </c>
      <c r="AM179" s="55"/>
      <c r="AN179" s="55"/>
      <c r="AO179" s="55"/>
      <c r="AP179" s="55"/>
      <c r="AQ179" s="55"/>
      <c r="AR179" s="55"/>
      <c r="AS179" s="55"/>
    </row>
    <row r="180" spans="1:45" s="39" customFormat="1" ht="27.75" customHeight="1" thickBot="1" x14ac:dyDescent="0.25">
      <c r="A180" s="26" t="s">
        <v>144</v>
      </c>
      <c r="B180" s="818" t="s">
        <v>685</v>
      </c>
      <c r="C180" s="819"/>
      <c r="D180" s="27" t="s">
        <v>688</v>
      </c>
      <c r="E180" s="869" t="s">
        <v>160</v>
      </c>
      <c r="F180" s="451">
        <v>4941</v>
      </c>
      <c r="G180" s="29" t="s">
        <v>5</v>
      </c>
      <c r="H180" s="647" t="s">
        <v>1013</v>
      </c>
      <c r="I180" s="648"/>
      <c r="J180" s="648"/>
      <c r="K180" s="648"/>
      <c r="L180" s="648"/>
      <c r="M180" s="649"/>
      <c r="N180" s="139">
        <v>1</v>
      </c>
      <c r="O180" s="140"/>
      <c r="P180" s="141"/>
      <c r="Q180" s="32"/>
      <c r="R180" s="142">
        <v>4941</v>
      </c>
      <c r="S180" s="33"/>
      <c r="T180" s="896"/>
      <c r="U180" s="34"/>
      <c r="V180" s="35" t="str">
        <f>IF(U180*T180=0,"",U180*T180)</f>
        <v/>
      </c>
      <c r="W180" s="36"/>
      <c r="X180" s="616">
        <v>7</v>
      </c>
      <c r="Y180" s="570" t="e">
        <f>VLOOKUP(E180,[1]Analysis!$E$1:$W$65536,19,FALSE)</f>
        <v>#N/A</v>
      </c>
      <c r="Z180" s="553" t="e">
        <f t="shared" ref="Z180:Z235" si="37">Y180-T180</f>
        <v>#N/A</v>
      </c>
      <c r="AA180" s="37"/>
      <c r="AB180" s="37"/>
      <c r="AC180" s="37"/>
      <c r="AD180" s="37"/>
      <c r="AE180" s="37"/>
      <c r="AF180" s="560">
        <f t="shared" si="27"/>
        <v>0</v>
      </c>
      <c r="AG180" s="560">
        <f t="shared" si="29"/>
        <v>0</v>
      </c>
      <c r="AH180" s="37">
        <f t="shared" si="30"/>
        <v>0</v>
      </c>
      <c r="AI180" s="560">
        <f t="shared" si="31"/>
        <v>0</v>
      </c>
      <c r="AJ180" s="560">
        <f t="shared" si="32"/>
        <v>0</v>
      </c>
      <c r="AK180" s="560">
        <f t="shared" si="33"/>
        <v>0</v>
      </c>
      <c r="AL180" s="560">
        <f t="shared" si="34"/>
        <v>0</v>
      </c>
      <c r="AM180" s="38"/>
      <c r="AN180" s="38"/>
      <c r="AO180" s="38"/>
      <c r="AP180" s="38"/>
      <c r="AQ180" s="38"/>
      <c r="AR180" s="38"/>
      <c r="AS180" s="38"/>
    </row>
    <row r="181" spans="1:45" s="257" customFormat="1" ht="27" customHeight="1" x14ac:dyDescent="0.2">
      <c r="A181" s="40" t="s">
        <v>144</v>
      </c>
      <c r="B181" s="72" t="s">
        <v>685</v>
      </c>
      <c r="C181" s="235"/>
      <c r="D181" s="40" t="s">
        <v>688</v>
      </c>
      <c r="E181" s="475" t="s">
        <v>1010</v>
      </c>
      <c r="F181" s="258">
        <v>70240</v>
      </c>
      <c r="G181" s="42" t="s">
        <v>5</v>
      </c>
      <c r="H181" s="647" t="s">
        <v>1014</v>
      </c>
      <c r="I181" s="648"/>
      <c r="J181" s="648"/>
      <c r="K181" s="648"/>
      <c r="L181" s="648"/>
      <c r="M181" s="649"/>
      <c r="N181" s="117">
        <v>1</v>
      </c>
      <c r="O181" s="163"/>
      <c r="P181" s="206"/>
      <c r="Q181" s="206"/>
      <c r="R181" s="481">
        <v>70240</v>
      </c>
      <c r="S181" s="164"/>
      <c r="T181" s="897"/>
      <c r="U181" s="47"/>
      <c r="V181" s="48" t="str">
        <f>IF(U181*T181=0,"",U181*T181)</f>
        <v/>
      </c>
      <c r="W181" s="49"/>
      <c r="X181" s="617"/>
      <c r="Y181" s="570" t="e">
        <f>VLOOKUP(E181,[1]Analysis!$E$1:$W$65536,19,FALSE)</f>
        <v>#N/A</v>
      </c>
      <c r="Z181" s="553" t="e">
        <f t="shared" si="37"/>
        <v>#N/A</v>
      </c>
      <c r="AA181" s="187"/>
      <c r="AB181" s="187"/>
      <c r="AC181" s="187"/>
      <c r="AD181" s="187"/>
      <c r="AE181" s="187"/>
      <c r="AF181" s="560">
        <f t="shared" si="27"/>
        <v>0</v>
      </c>
      <c r="AG181" s="560">
        <f t="shared" si="29"/>
        <v>0</v>
      </c>
      <c r="AH181" s="37">
        <f t="shared" si="30"/>
        <v>0</v>
      </c>
      <c r="AI181" s="560">
        <f t="shared" si="31"/>
        <v>0</v>
      </c>
      <c r="AJ181" s="560">
        <f t="shared" si="32"/>
        <v>0</v>
      </c>
      <c r="AK181" s="560">
        <f t="shared" si="33"/>
        <v>0</v>
      </c>
      <c r="AL181" s="560">
        <f t="shared" si="34"/>
        <v>0</v>
      </c>
      <c r="AM181" s="183"/>
      <c r="AN181" s="183"/>
      <c r="AO181" s="183"/>
      <c r="AP181" s="183"/>
      <c r="AQ181" s="183"/>
      <c r="AR181" s="183"/>
      <c r="AS181" s="183"/>
    </row>
    <row r="182" spans="1:45" s="39" customFormat="1" ht="27.75" customHeight="1" x14ac:dyDescent="0.2">
      <c r="A182" s="40" t="s">
        <v>144</v>
      </c>
      <c r="B182" s="72" t="s">
        <v>685</v>
      </c>
      <c r="C182" s="230"/>
      <c r="D182" s="41" t="s">
        <v>688</v>
      </c>
      <c r="E182" s="475" t="s">
        <v>1011</v>
      </c>
      <c r="F182" s="258">
        <v>4970</v>
      </c>
      <c r="G182" s="42" t="s">
        <v>5</v>
      </c>
      <c r="H182" s="578" t="s">
        <v>1015</v>
      </c>
      <c r="I182" s="659"/>
      <c r="J182" s="659"/>
      <c r="K182" s="659"/>
      <c r="L182" s="659"/>
      <c r="M182" s="660"/>
      <c r="N182" s="133">
        <v>1</v>
      </c>
      <c r="O182" s="163"/>
      <c r="P182" s="206"/>
      <c r="Q182" s="206"/>
      <c r="R182" s="481">
        <v>4970</v>
      </c>
      <c r="S182" s="164"/>
      <c r="T182" s="897"/>
      <c r="U182" s="47"/>
      <c r="V182" s="48"/>
      <c r="W182" s="49"/>
      <c r="X182" s="617"/>
      <c r="Y182" s="570" t="e">
        <f>VLOOKUP(E182,[1]Analysis!$E$1:$W$65536,19,FALSE)</f>
        <v>#N/A</v>
      </c>
      <c r="Z182" s="553" t="e">
        <f t="shared" si="37"/>
        <v>#N/A</v>
      </c>
      <c r="AA182" s="37"/>
      <c r="AB182" s="37"/>
      <c r="AC182" s="37"/>
      <c r="AD182" s="37"/>
      <c r="AE182" s="37"/>
      <c r="AF182" s="560">
        <f t="shared" si="27"/>
        <v>0</v>
      </c>
      <c r="AG182" s="560">
        <f t="shared" si="29"/>
        <v>0</v>
      </c>
      <c r="AH182" s="37">
        <f t="shared" si="30"/>
        <v>0</v>
      </c>
      <c r="AI182" s="560">
        <f t="shared" si="31"/>
        <v>0</v>
      </c>
      <c r="AJ182" s="560">
        <f t="shared" si="32"/>
        <v>0</v>
      </c>
      <c r="AK182" s="560">
        <f t="shared" si="33"/>
        <v>0</v>
      </c>
      <c r="AL182" s="560">
        <f t="shared" si="34"/>
        <v>0</v>
      </c>
      <c r="AM182" s="38"/>
      <c r="AN182" s="38"/>
      <c r="AO182" s="38"/>
      <c r="AP182" s="38"/>
      <c r="AQ182" s="38"/>
      <c r="AR182" s="38"/>
      <c r="AS182" s="38"/>
    </row>
    <row r="183" spans="1:45" s="257" customFormat="1" ht="24.75" customHeight="1" x14ac:dyDescent="0.2">
      <c r="A183" s="40" t="s">
        <v>144</v>
      </c>
      <c r="B183" s="72" t="s">
        <v>685</v>
      </c>
      <c r="C183" s="235"/>
      <c r="D183" s="40" t="s">
        <v>688</v>
      </c>
      <c r="E183" s="475" t="s">
        <v>969</v>
      </c>
      <c r="F183" s="258">
        <v>70250</v>
      </c>
      <c r="G183" s="42" t="s">
        <v>5</v>
      </c>
      <c r="H183" s="578" t="s">
        <v>1016</v>
      </c>
      <c r="I183" s="659"/>
      <c r="J183" s="659"/>
      <c r="K183" s="659"/>
      <c r="L183" s="659"/>
      <c r="M183" s="660"/>
      <c r="N183" s="117">
        <v>1</v>
      </c>
      <c r="O183" s="632" t="s">
        <v>968</v>
      </c>
      <c r="P183" s="633"/>
      <c r="Q183" s="633"/>
      <c r="R183" s="633"/>
      <c r="S183" s="634"/>
      <c r="T183" s="897"/>
      <c r="U183" s="47"/>
      <c r="V183" s="48"/>
      <c r="W183" s="49"/>
      <c r="X183" s="617"/>
      <c r="Y183" s="570" t="e">
        <f>VLOOKUP(E183,[1]Analysis!$E$1:$W$65536,19,FALSE)</f>
        <v>#N/A</v>
      </c>
      <c r="Z183" s="553" t="e">
        <f t="shared" si="37"/>
        <v>#N/A</v>
      </c>
      <c r="AA183" s="187"/>
      <c r="AB183" s="187"/>
      <c r="AC183" s="187"/>
      <c r="AD183" s="187"/>
      <c r="AE183" s="187"/>
      <c r="AF183" s="560">
        <f t="shared" si="27"/>
        <v>0</v>
      </c>
      <c r="AG183" s="560">
        <f t="shared" si="29"/>
        <v>0</v>
      </c>
      <c r="AH183" s="37">
        <f t="shared" si="30"/>
        <v>0</v>
      </c>
      <c r="AI183" s="560">
        <f t="shared" si="31"/>
        <v>0</v>
      </c>
      <c r="AJ183" s="560">
        <f t="shared" si="32"/>
        <v>0</v>
      </c>
      <c r="AK183" s="560">
        <f t="shared" si="33"/>
        <v>0</v>
      </c>
      <c r="AL183" s="560">
        <f t="shared" si="34"/>
        <v>0</v>
      </c>
      <c r="AM183" s="183"/>
      <c r="AN183" s="183"/>
      <c r="AO183" s="183"/>
      <c r="AP183" s="183"/>
      <c r="AQ183" s="183"/>
      <c r="AR183" s="183"/>
      <c r="AS183" s="183"/>
    </row>
    <row r="184" spans="1:45" s="257" customFormat="1" ht="25.5" customHeight="1" thickBot="1" x14ac:dyDescent="0.25">
      <c r="A184" s="50" t="s">
        <v>144</v>
      </c>
      <c r="B184" s="72" t="s">
        <v>685</v>
      </c>
      <c r="C184" s="235"/>
      <c r="D184" s="50" t="s">
        <v>688</v>
      </c>
      <c r="E184" s="873" t="s">
        <v>1012</v>
      </c>
      <c r="F184" s="457">
        <v>4950</v>
      </c>
      <c r="G184" s="152" t="s">
        <v>5</v>
      </c>
      <c r="H184" s="578" t="s">
        <v>1017</v>
      </c>
      <c r="I184" s="659"/>
      <c r="J184" s="659"/>
      <c r="K184" s="659"/>
      <c r="L184" s="659"/>
      <c r="M184" s="660"/>
      <c r="N184" s="154">
        <v>1</v>
      </c>
      <c r="O184" s="442"/>
      <c r="P184" s="315"/>
      <c r="Q184" s="315"/>
      <c r="R184" s="482">
        <v>4950</v>
      </c>
      <c r="S184" s="316"/>
      <c r="T184" s="900"/>
      <c r="U184" s="135"/>
      <c r="V184" s="136"/>
      <c r="W184" s="137"/>
      <c r="X184" s="617"/>
      <c r="Y184" s="570" t="e">
        <f>VLOOKUP(E184,[1]Analysis!$E$1:$W$65536,19,FALSE)</f>
        <v>#N/A</v>
      </c>
      <c r="Z184" s="553" t="e">
        <f t="shared" si="37"/>
        <v>#N/A</v>
      </c>
      <c r="AA184" s="187"/>
      <c r="AB184" s="187"/>
      <c r="AC184" s="187"/>
      <c r="AD184" s="187"/>
      <c r="AE184" s="187"/>
      <c r="AF184" s="560">
        <f t="shared" si="27"/>
        <v>0</v>
      </c>
      <c r="AG184" s="560">
        <f t="shared" si="29"/>
        <v>0</v>
      </c>
      <c r="AH184" s="37">
        <f t="shared" si="30"/>
        <v>0</v>
      </c>
      <c r="AI184" s="560">
        <f t="shared" si="31"/>
        <v>0</v>
      </c>
      <c r="AJ184" s="560">
        <f t="shared" si="32"/>
        <v>0</v>
      </c>
      <c r="AK184" s="560">
        <f t="shared" si="33"/>
        <v>0</v>
      </c>
      <c r="AL184" s="560">
        <f t="shared" si="34"/>
        <v>0</v>
      </c>
      <c r="AM184" s="183"/>
      <c r="AN184" s="183"/>
      <c r="AO184" s="183"/>
      <c r="AP184" s="183"/>
      <c r="AQ184" s="183"/>
      <c r="AR184" s="183"/>
      <c r="AS184" s="183"/>
    </row>
    <row r="185" spans="1:45" s="56" customFormat="1" ht="12.75" customHeight="1" x14ac:dyDescent="0.2">
      <c r="A185" s="40"/>
      <c r="B185" s="72" t="s">
        <v>685</v>
      </c>
      <c r="C185" s="235"/>
      <c r="D185" s="157" t="s">
        <v>687</v>
      </c>
      <c r="E185" s="474"/>
      <c r="F185" s="451"/>
      <c r="G185" s="29"/>
      <c r="H185" s="477"/>
      <c r="I185" s="478"/>
      <c r="J185" s="478"/>
      <c r="K185" s="478"/>
      <c r="L185" s="478"/>
      <c r="M185" s="479"/>
      <c r="N185" s="138"/>
      <c r="O185" s="480" t="s">
        <v>810</v>
      </c>
      <c r="P185" s="732" t="s">
        <v>811</v>
      </c>
      <c r="Q185" s="732"/>
      <c r="R185" s="480" t="s">
        <v>812</v>
      </c>
      <c r="S185" s="444" t="s">
        <v>813</v>
      </c>
      <c r="T185" s="896"/>
      <c r="U185" s="34"/>
      <c r="V185" s="35" t="str">
        <f t="shared" ref="V185:V201" si="38">IF(U185*T185=0,"",U185*T185)</f>
        <v/>
      </c>
      <c r="W185" s="36"/>
      <c r="X185" s="617"/>
      <c r="Y185" s="570" t="e">
        <f>VLOOKUP(E185,[1]Analysis!$E$1:$W$65536,19,FALSE)</f>
        <v>#N/A</v>
      </c>
      <c r="Z185" s="553" t="e">
        <f t="shared" si="37"/>
        <v>#N/A</v>
      </c>
      <c r="AA185" s="54"/>
      <c r="AB185" s="54"/>
      <c r="AC185" s="54"/>
      <c r="AD185" s="54"/>
      <c r="AE185" s="54"/>
      <c r="AF185" s="560">
        <f t="shared" si="27"/>
        <v>0</v>
      </c>
      <c r="AG185" s="560">
        <f t="shared" si="29"/>
        <v>0</v>
      </c>
      <c r="AH185" s="37">
        <f t="shared" si="30"/>
        <v>0</v>
      </c>
      <c r="AI185" s="560">
        <f t="shared" si="31"/>
        <v>0</v>
      </c>
      <c r="AJ185" s="560">
        <f t="shared" si="32"/>
        <v>0</v>
      </c>
      <c r="AK185" s="560">
        <f t="shared" si="33"/>
        <v>0</v>
      </c>
      <c r="AL185" s="560">
        <f t="shared" si="34"/>
        <v>0</v>
      </c>
      <c r="AM185" s="55"/>
      <c r="AN185" s="55"/>
      <c r="AO185" s="55"/>
      <c r="AP185" s="55"/>
      <c r="AQ185" s="55"/>
      <c r="AR185" s="55"/>
      <c r="AS185" s="55"/>
    </row>
    <row r="186" spans="1:45" s="39" customFormat="1" ht="27" customHeight="1" x14ac:dyDescent="0.2">
      <c r="A186" s="157" t="s">
        <v>156</v>
      </c>
      <c r="B186" s="196" t="s">
        <v>685</v>
      </c>
      <c r="C186" s="230"/>
      <c r="D186" s="41" t="s">
        <v>687</v>
      </c>
      <c r="E186" s="475" t="s">
        <v>155</v>
      </c>
      <c r="F186" s="258">
        <v>4440</v>
      </c>
      <c r="G186" s="42" t="s">
        <v>5</v>
      </c>
      <c r="H186" s="578" t="s">
        <v>154</v>
      </c>
      <c r="I186" s="579"/>
      <c r="J186" s="579"/>
      <c r="K186" s="579"/>
      <c r="L186" s="579"/>
      <c r="M186" s="580"/>
      <c r="N186" s="146">
        <v>24</v>
      </c>
      <c r="O186" s="143" t="s">
        <v>806</v>
      </c>
      <c r="P186" s="736">
        <v>90</v>
      </c>
      <c r="Q186" s="736">
        <v>90</v>
      </c>
      <c r="R186" s="145">
        <v>24</v>
      </c>
      <c r="S186" s="144">
        <f>R186*P186</f>
        <v>2160</v>
      </c>
      <c r="T186" s="897"/>
      <c r="U186" s="47"/>
      <c r="V186" s="48" t="str">
        <f t="shared" si="38"/>
        <v/>
      </c>
      <c r="W186" s="49"/>
      <c r="X186" s="617"/>
      <c r="Y186" s="570" t="e">
        <f>VLOOKUP(E186,[1]Analysis!$E$1:$W$65536,19,FALSE)</f>
        <v>#N/A</v>
      </c>
      <c r="Z186" s="553" t="e">
        <f t="shared" si="37"/>
        <v>#N/A</v>
      </c>
      <c r="AA186" s="37"/>
      <c r="AB186" s="37"/>
      <c r="AC186" s="37"/>
      <c r="AD186" s="37"/>
      <c r="AE186" s="37"/>
      <c r="AF186" s="560">
        <f t="shared" si="27"/>
        <v>0</v>
      </c>
      <c r="AG186" s="560">
        <f t="shared" si="29"/>
        <v>0</v>
      </c>
      <c r="AH186" s="37">
        <f t="shared" si="30"/>
        <v>0</v>
      </c>
      <c r="AI186" s="560">
        <f t="shared" si="31"/>
        <v>0</v>
      </c>
      <c r="AJ186" s="560">
        <f t="shared" si="32"/>
        <v>0</v>
      </c>
      <c r="AK186" s="560">
        <f t="shared" si="33"/>
        <v>0</v>
      </c>
      <c r="AL186" s="560">
        <f t="shared" si="34"/>
        <v>0</v>
      </c>
      <c r="AM186" s="38"/>
      <c r="AN186" s="38"/>
      <c r="AO186" s="38"/>
      <c r="AP186" s="38"/>
      <c r="AQ186" s="38"/>
      <c r="AR186" s="38"/>
      <c r="AS186" s="38"/>
    </row>
    <row r="187" spans="1:45" s="56" customFormat="1" ht="25.5" customHeight="1" x14ac:dyDescent="0.2">
      <c r="A187" s="40" t="s">
        <v>156</v>
      </c>
      <c r="B187" s="72" t="s">
        <v>685</v>
      </c>
      <c r="C187" s="235"/>
      <c r="D187" s="40" t="s">
        <v>687</v>
      </c>
      <c r="E187" s="475" t="s">
        <v>199</v>
      </c>
      <c r="F187" s="258">
        <v>4440</v>
      </c>
      <c r="G187" s="42" t="s">
        <v>5</v>
      </c>
      <c r="H187" s="578" t="s">
        <v>198</v>
      </c>
      <c r="I187" s="579"/>
      <c r="J187" s="579"/>
      <c r="K187" s="579"/>
      <c r="L187" s="579"/>
      <c r="M187" s="580"/>
      <c r="N187" s="254">
        <v>1</v>
      </c>
      <c r="O187" s="143" t="s">
        <v>807</v>
      </c>
      <c r="P187" s="736">
        <v>90</v>
      </c>
      <c r="Q187" s="736">
        <v>90</v>
      </c>
      <c r="R187" s="145">
        <v>1</v>
      </c>
      <c r="S187" s="144">
        <f>R187*P187</f>
        <v>90</v>
      </c>
      <c r="T187" s="897"/>
      <c r="U187" s="47"/>
      <c r="V187" s="48" t="str">
        <f t="shared" si="38"/>
        <v/>
      </c>
      <c r="W187" s="49"/>
      <c r="X187" s="617"/>
      <c r="Y187" s="570" t="e">
        <f>VLOOKUP(E187,[1]Analysis!$E$1:$W$65536,19,FALSE)</f>
        <v>#N/A</v>
      </c>
      <c r="Z187" s="553" t="e">
        <f t="shared" si="37"/>
        <v>#N/A</v>
      </c>
      <c r="AA187" s="54"/>
      <c r="AB187" s="54"/>
      <c r="AC187" s="54"/>
      <c r="AD187" s="54"/>
      <c r="AE187" s="54"/>
      <c r="AF187" s="560">
        <f t="shared" si="27"/>
        <v>0</v>
      </c>
      <c r="AG187" s="560">
        <f t="shared" si="29"/>
        <v>0</v>
      </c>
      <c r="AH187" s="37">
        <f t="shared" si="30"/>
        <v>0</v>
      </c>
      <c r="AI187" s="560">
        <f t="shared" si="31"/>
        <v>0</v>
      </c>
      <c r="AJ187" s="560">
        <f t="shared" si="32"/>
        <v>0</v>
      </c>
      <c r="AK187" s="560">
        <f t="shared" si="33"/>
        <v>0</v>
      </c>
      <c r="AL187" s="560">
        <f t="shared" si="34"/>
        <v>0</v>
      </c>
      <c r="AM187" s="55"/>
      <c r="AN187" s="55"/>
      <c r="AO187" s="55"/>
      <c r="AP187" s="55"/>
      <c r="AQ187" s="55"/>
      <c r="AR187" s="55"/>
      <c r="AS187" s="55"/>
    </row>
    <row r="188" spans="1:45" s="39" customFormat="1" ht="27" customHeight="1" x14ac:dyDescent="0.2">
      <c r="A188" s="127" t="s">
        <v>156</v>
      </c>
      <c r="B188" s="196" t="s">
        <v>685</v>
      </c>
      <c r="C188" s="230"/>
      <c r="D188" s="41" t="s">
        <v>687</v>
      </c>
      <c r="E188" s="475" t="s">
        <v>157</v>
      </c>
      <c r="F188" s="258">
        <v>4456</v>
      </c>
      <c r="G188" s="42" t="s">
        <v>5</v>
      </c>
      <c r="H188" s="578" t="s">
        <v>915</v>
      </c>
      <c r="I188" s="579"/>
      <c r="J188" s="579"/>
      <c r="K188" s="579"/>
      <c r="L188" s="579"/>
      <c r="M188" s="580"/>
      <c r="N188" s="146">
        <v>20</v>
      </c>
      <c r="O188" s="143" t="s">
        <v>808</v>
      </c>
      <c r="P188" s="736">
        <v>120</v>
      </c>
      <c r="Q188" s="736">
        <v>120</v>
      </c>
      <c r="R188" s="145">
        <v>20</v>
      </c>
      <c r="S188" s="144">
        <f t="shared" ref="S188:S197" si="39">R188*P188</f>
        <v>2400</v>
      </c>
      <c r="T188" s="897"/>
      <c r="U188" s="47"/>
      <c r="V188" s="48" t="str">
        <f t="shared" si="38"/>
        <v/>
      </c>
      <c r="W188" s="49"/>
      <c r="X188" s="617"/>
      <c r="Y188" s="570">
        <f>VLOOKUP(E188,[1]Analysis!$E$1:$W$65536,19,FALSE)</f>
        <v>97.9</v>
      </c>
      <c r="Z188" s="553">
        <f>Y188-AI188</f>
        <v>97.9</v>
      </c>
      <c r="AA188" s="37"/>
      <c r="AB188" s="37"/>
      <c r="AC188" s="37"/>
      <c r="AD188" s="37"/>
      <c r="AE188" s="37"/>
      <c r="AF188" s="560">
        <f t="shared" si="27"/>
        <v>0</v>
      </c>
      <c r="AG188" s="560">
        <f t="shared" si="29"/>
        <v>0</v>
      </c>
      <c r="AH188" s="37">
        <f t="shared" si="30"/>
        <v>0</v>
      </c>
      <c r="AI188" s="560">
        <f t="shared" si="31"/>
        <v>0</v>
      </c>
      <c r="AJ188" s="560">
        <f t="shared" si="32"/>
        <v>0</v>
      </c>
      <c r="AK188" s="560">
        <f t="shared" si="33"/>
        <v>0</v>
      </c>
      <c r="AL188" s="560">
        <f t="shared" si="34"/>
        <v>0</v>
      </c>
      <c r="AM188" s="38"/>
      <c r="AN188" s="38"/>
      <c r="AO188" s="38"/>
      <c r="AP188" s="38"/>
      <c r="AQ188" s="38"/>
      <c r="AR188" s="38"/>
      <c r="AS188" s="38"/>
    </row>
    <row r="189" spans="1:45" s="39" customFormat="1" ht="27.75" customHeight="1" x14ac:dyDescent="0.2">
      <c r="A189" s="129" t="s">
        <v>159</v>
      </c>
      <c r="B189" s="196" t="s">
        <v>685</v>
      </c>
      <c r="C189" s="230"/>
      <c r="D189" s="41" t="s">
        <v>687</v>
      </c>
      <c r="E189" s="475" t="s">
        <v>1128</v>
      </c>
      <c r="F189" s="258">
        <v>4419</v>
      </c>
      <c r="G189" s="42" t="s">
        <v>5</v>
      </c>
      <c r="H189" s="844" t="s">
        <v>1111</v>
      </c>
      <c r="I189" s="845"/>
      <c r="J189" s="845"/>
      <c r="K189" s="845"/>
      <c r="L189" s="845"/>
      <c r="M189" s="846"/>
      <c r="N189" s="43">
        <v>12</v>
      </c>
      <c r="O189" s="143">
        <v>4419</v>
      </c>
      <c r="P189" s="736">
        <v>1</v>
      </c>
      <c r="Q189" s="736">
        <v>1</v>
      </c>
      <c r="R189" s="145">
        <v>12</v>
      </c>
      <c r="S189" s="144">
        <f>R189*P189</f>
        <v>12</v>
      </c>
      <c r="T189" s="897"/>
      <c r="U189" s="47"/>
      <c r="V189" s="48" t="str">
        <f t="shared" si="38"/>
        <v/>
      </c>
      <c r="W189" s="49"/>
      <c r="X189" s="617"/>
      <c r="Y189" s="570">
        <f>VLOOKUP(E189,[1]Analysis!$E$1:$W$65536,19,FALSE)</f>
        <v>0</v>
      </c>
      <c r="Z189" s="553">
        <f>Y189-AI189</f>
        <v>0</v>
      </c>
      <c r="AA189" s="37"/>
      <c r="AB189" s="37"/>
      <c r="AC189" s="37"/>
      <c r="AD189" s="37"/>
      <c r="AE189" s="37"/>
      <c r="AF189" s="560">
        <f t="shared" si="27"/>
        <v>0</v>
      </c>
      <c r="AG189" s="560">
        <f t="shared" si="29"/>
        <v>0</v>
      </c>
      <c r="AH189" s="37">
        <f t="shared" si="30"/>
        <v>0</v>
      </c>
      <c r="AI189" s="560">
        <f t="shared" si="31"/>
        <v>0</v>
      </c>
      <c r="AJ189" s="560">
        <f t="shared" si="32"/>
        <v>0</v>
      </c>
      <c r="AK189" s="560">
        <f t="shared" si="33"/>
        <v>0</v>
      </c>
      <c r="AL189" s="560">
        <f t="shared" si="34"/>
        <v>0</v>
      </c>
      <c r="AM189" s="38"/>
      <c r="AN189" s="38"/>
      <c r="AO189" s="38"/>
      <c r="AP189" s="38"/>
      <c r="AQ189" s="38"/>
      <c r="AR189" s="38"/>
      <c r="AS189" s="38"/>
    </row>
    <row r="190" spans="1:45" s="39" customFormat="1" ht="27" customHeight="1" x14ac:dyDescent="0.2">
      <c r="A190" s="40" t="s">
        <v>159</v>
      </c>
      <c r="B190" s="196" t="s">
        <v>685</v>
      </c>
      <c r="C190" s="230"/>
      <c r="D190" s="41" t="s">
        <v>687</v>
      </c>
      <c r="E190" s="475" t="s">
        <v>158</v>
      </c>
      <c r="F190" s="258">
        <v>4457</v>
      </c>
      <c r="G190" s="42" t="s">
        <v>5</v>
      </c>
      <c r="H190" s="578" t="s">
        <v>916</v>
      </c>
      <c r="I190" s="579"/>
      <c r="J190" s="579"/>
      <c r="K190" s="579"/>
      <c r="L190" s="579"/>
      <c r="M190" s="580"/>
      <c r="N190" s="146">
        <v>16</v>
      </c>
      <c r="O190" s="143" t="s">
        <v>809</v>
      </c>
      <c r="P190" s="736">
        <v>150</v>
      </c>
      <c r="Q190" s="736">
        <v>150</v>
      </c>
      <c r="R190" s="145">
        <v>16</v>
      </c>
      <c r="S190" s="144">
        <f t="shared" si="39"/>
        <v>2400</v>
      </c>
      <c r="T190" s="897"/>
      <c r="U190" s="47"/>
      <c r="V190" s="48" t="str">
        <f t="shared" si="38"/>
        <v/>
      </c>
      <c r="W190" s="49"/>
      <c r="X190" s="617"/>
      <c r="Y190" s="570">
        <f>VLOOKUP(E190,[1]Analysis!$E$1:$W$65536,19,FALSE)</f>
        <v>86.9</v>
      </c>
      <c r="Z190" s="553">
        <f>Y190-AI190</f>
        <v>86.9</v>
      </c>
      <c r="AA190" s="37"/>
      <c r="AB190" s="37"/>
      <c r="AC190" s="37"/>
      <c r="AD190" s="37"/>
      <c r="AE190" s="37"/>
      <c r="AF190" s="560">
        <f t="shared" ref="AF190:AF253" si="40">T190/1.1</f>
        <v>0</v>
      </c>
      <c r="AG190" s="560">
        <f t="shared" si="29"/>
        <v>0</v>
      </c>
      <c r="AH190" s="37">
        <f t="shared" si="30"/>
        <v>0</v>
      </c>
      <c r="AI190" s="560">
        <f t="shared" si="31"/>
        <v>0</v>
      </c>
      <c r="AJ190" s="560">
        <f t="shared" si="32"/>
        <v>0</v>
      </c>
      <c r="AK190" s="560">
        <f t="shared" si="33"/>
        <v>0</v>
      </c>
      <c r="AL190" s="560">
        <f t="shared" si="34"/>
        <v>0</v>
      </c>
      <c r="AM190" s="38"/>
      <c r="AN190" s="38"/>
      <c r="AO190" s="38"/>
      <c r="AP190" s="38"/>
      <c r="AQ190" s="38"/>
      <c r="AR190" s="38"/>
      <c r="AS190" s="38"/>
    </row>
    <row r="191" spans="1:45" s="39" customFormat="1" ht="27" customHeight="1" x14ac:dyDescent="0.2">
      <c r="A191" s="127" t="s">
        <v>159</v>
      </c>
      <c r="B191" s="196" t="s">
        <v>685</v>
      </c>
      <c r="C191" s="230"/>
      <c r="D191" s="132" t="s">
        <v>687</v>
      </c>
      <c r="E191" s="475" t="s">
        <v>148</v>
      </c>
      <c r="F191" s="258">
        <v>5855</v>
      </c>
      <c r="G191" s="42" t="s">
        <v>5</v>
      </c>
      <c r="H191" s="578" t="s">
        <v>917</v>
      </c>
      <c r="I191" s="579"/>
      <c r="J191" s="579"/>
      <c r="K191" s="579"/>
      <c r="L191" s="579"/>
      <c r="M191" s="580"/>
      <c r="N191" s="146">
        <v>16</v>
      </c>
      <c r="O191" s="143">
        <v>5855</v>
      </c>
      <c r="P191" s="736">
        <v>110</v>
      </c>
      <c r="Q191" s="736">
        <v>110</v>
      </c>
      <c r="R191" s="145">
        <v>16</v>
      </c>
      <c r="S191" s="144">
        <f t="shared" si="39"/>
        <v>1760</v>
      </c>
      <c r="T191" s="897"/>
      <c r="U191" s="47"/>
      <c r="V191" s="48" t="str">
        <f t="shared" si="38"/>
        <v/>
      </c>
      <c r="W191" s="49"/>
      <c r="X191" s="617"/>
      <c r="Y191" s="570" t="e">
        <f>VLOOKUP(E191,[1]Analysis!$E$1:$W$65536,19,FALSE)</f>
        <v>#N/A</v>
      </c>
      <c r="Z191" s="553" t="e">
        <f t="shared" si="37"/>
        <v>#N/A</v>
      </c>
      <c r="AA191" s="37"/>
      <c r="AB191" s="37"/>
      <c r="AC191" s="37"/>
      <c r="AD191" s="37"/>
      <c r="AE191" s="37"/>
      <c r="AF191" s="560">
        <f t="shared" si="40"/>
        <v>0</v>
      </c>
      <c r="AG191" s="560">
        <f t="shared" si="29"/>
        <v>0</v>
      </c>
      <c r="AH191" s="37">
        <f t="shared" si="30"/>
        <v>0</v>
      </c>
      <c r="AI191" s="560">
        <f t="shared" si="31"/>
        <v>0</v>
      </c>
      <c r="AJ191" s="560">
        <f t="shared" si="32"/>
        <v>0</v>
      </c>
      <c r="AK191" s="560">
        <f t="shared" si="33"/>
        <v>0</v>
      </c>
      <c r="AL191" s="560">
        <f t="shared" si="34"/>
        <v>0</v>
      </c>
      <c r="AM191" s="38"/>
      <c r="AN191" s="38"/>
      <c r="AO191" s="38"/>
      <c r="AP191" s="38"/>
      <c r="AQ191" s="38"/>
      <c r="AR191" s="38"/>
      <c r="AS191" s="38"/>
    </row>
    <row r="192" spans="1:45" s="39" customFormat="1" ht="27.75" customHeight="1" x14ac:dyDescent="0.2">
      <c r="A192" s="116" t="s">
        <v>156</v>
      </c>
      <c r="B192" s="586" t="s">
        <v>685</v>
      </c>
      <c r="C192" s="587"/>
      <c r="D192" s="119" t="s">
        <v>814</v>
      </c>
      <c r="E192" s="470" t="s">
        <v>189</v>
      </c>
      <c r="F192" s="258">
        <v>4430</v>
      </c>
      <c r="G192" s="93" t="s">
        <v>5</v>
      </c>
      <c r="H192" s="578" t="s">
        <v>815</v>
      </c>
      <c r="I192" s="579"/>
      <c r="J192" s="579"/>
      <c r="K192" s="579"/>
      <c r="L192" s="579"/>
      <c r="M192" s="580"/>
      <c r="N192" s="43">
        <v>12</v>
      </c>
      <c r="O192" s="143">
        <v>4430</v>
      </c>
      <c r="P192" s="736">
        <v>60</v>
      </c>
      <c r="Q192" s="736">
        <v>60</v>
      </c>
      <c r="R192" s="145">
        <v>12</v>
      </c>
      <c r="S192" s="144">
        <f t="shared" si="39"/>
        <v>720</v>
      </c>
      <c r="T192" s="897"/>
      <c r="U192" s="47"/>
      <c r="V192" s="48" t="str">
        <f t="shared" si="38"/>
        <v/>
      </c>
      <c r="W192" s="49"/>
      <c r="X192" s="617"/>
      <c r="Y192" s="570" t="e">
        <f>VLOOKUP(E192,[1]Analysis!$E$1:$W$65536,19,FALSE)</f>
        <v>#N/A</v>
      </c>
      <c r="Z192" s="553" t="e">
        <f t="shared" si="37"/>
        <v>#N/A</v>
      </c>
      <c r="AA192" s="37"/>
      <c r="AB192" s="37"/>
      <c r="AC192" s="37"/>
      <c r="AD192" s="37"/>
      <c r="AE192" s="37"/>
      <c r="AF192" s="560">
        <f t="shared" si="40"/>
        <v>0</v>
      </c>
      <c r="AG192" s="560">
        <f t="shared" si="29"/>
        <v>0</v>
      </c>
      <c r="AH192" s="37">
        <f t="shared" si="30"/>
        <v>0</v>
      </c>
      <c r="AI192" s="560">
        <f t="shared" si="31"/>
        <v>0</v>
      </c>
      <c r="AJ192" s="560">
        <f t="shared" si="32"/>
        <v>0</v>
      </c>
      <c r="AK192" s="560">
        <f t="shared" si="33"/>
        <v>0</v>
      </c>
      <c r="AL192" s="560">
        <f t="shared" si="34"/>
        <v>0</v>
      </c>
      <c r="AM192" s="38"/>
      <c r="AN192" s="38"/>
      <c r="AO192" s="38"/>
      <c r="AP192" s="38"/>
      <c r="AQ192" s="38"/>
      <c r="AR192" s="38"/>
      <c r="AS192" s="38"/>
    </row>
    <row r="193" spans="1:45" s="39" customFormat="1" ht="27.75" customHeight="1" x14ac:dyDescent="0.2">
      <c r="A193" s="129" t="s">
        <v>156</v>
      </c>
      <c r="B193" s="586" t="s">
        <v>685</v>
      </c>
      <c r="C193" s="587"/>
      <c r="D193" s="131" t="s">
        <v>690</v>
      </c>
      <c r="E193" s="475" t="s">
        <v>163</v>
      </c>
      <c r="F193" s="258">
        <v>4715</v>
      </c>
      <c r="G193" s="42" t="s">
        <v>5</v>
      </c>
      <c r="H193" s="578" t="s">
        <v>10</v>
      </c>
      <c r="I193" s="579"/>
      <c r="J193" s="579"/>
      <c r="K193" s="579"/>
      <c r="L193" s="579"/>
      <c r="M193" s="580"/>
      <c r="N193" s="43">
        <v>24</v>
      </c>
      <c r="O193" s="143" t="s">
        <v>801</v>
      </c>
      <c r="P193" s="736">
        <v>200</v>
      </c>
      <c r="Q193" s="736"/>
      <c r="R193" s="145">
        <v>24</v>
      </c>
      <c r="S193" s="144">
        <f t="shared" si="39"/>
        <v>4800</v>
      </c>
      <c r="T193" s="897"/>
      <c r="U193" s="47"/>
      <c r="V193" s="48" t="str">
        <f t="shared" si="38"/>
        <v/>
      </c>
      <c r="W193" s="49"/>
      <c r="X193" s="617"/>
      <c r="Y193" s="570" t="e">
        <f>VLOOKUP(E193,[1]Analysis!$E$1:$W$65536,19,FALSE)</f>
        <v>#N/A</v>
      </c>
      <c r="Z193" s="553" t="e">
        <f t="shared" si="37"/>
        <v>#N/A</v>
      </c>
      <c r="AA193" s="37"/>
      <c r="AB193" s="37"/>
      <c r="AC193" s="37"/>
      <c r="AD193" s="37"/>
      <c r="AE193" s="37"/>
      <c r="AF193" s="560">
        <f t="shared" si="40"/>
        <v>0</v>
      </c>
      <c r="AG193" s="560">
        <f t="shared" si="29"/>
        <v>0</v>
      </c>
      <c r="AH193" s="37">
        <f t="shared" si="30"/>
        <v>0</v>
      </c>
      <c r="AI193" s="560">
        <f t="shared" si="31"/>
        <v>0</v>
      </c>
      <c r="AJ193" s="560">
        <f t="shared" si="32"/>
        <v>0</v>
      </c>
      <c r="AK193" s="560">
        <f t="shared" si="33"/>
        <v>0</v>
      </c>
      <c r="AL193" s="560">
        <f t="shared" si="34"/>
        <v>0</v>
      </c>
      <c r="AM193" s="38"/>
      <c r="AN193" s="38"/>
      <c r="AO193" s="38"/>
      <c r="AP193" s="38"/>
      <c r="AQ193" s="38"/>
      <c r="AR193" s="38"/>
      <c r="AS193" s="38"/>
    </row>
    <row r="194" spans="1:45" s="39" customFormat="1" ht="27.75" customHeight="1" x14ac:dyDescent="0.2">
      <c r="A194" s="40" t="s">
        <v>156</v>
      </c>
      <c r="B194" s="196" t="s">
        <v>685</v>
      </c>
      <c r="C194" s="230"/>
      <c r="D194" s="41" t="s">
        <v>690</v>
      </c>
      <c r="E194" s="475" t="s">
        <v>164</v>
      </c>
      <c r="F194" s="258">
        <v>4720</v>
      </c>
      <c r="G194" s="42" t="s">
        <v>5</v>
      </c>
      <c r="H194" s="578" t="s">
        <v>11</v>
      </c>
      <c r="I194" s="579"/>
      <c r="J194" s="579"/>
      <c r="K194" s="579"/>
      <c r="L194" s="579"/>
      <c r="M194" s="580"/>
      <c r="N194" s="43">
        <v>48</v>
      </c>
      <c r="O194" s="143" t="s">
        <v>802</v>
      </c>
      <c r="P194" s="736">
        <v>100</v>
      </c>
      <c r="Q194" s="736">
        <v>100</v>
      </c>
      <c r="R194" s="145">
        <v>48</v>
      </c>
      <c r="S194" s="144">
        <f t="shared" si="39"/>
        <v>4800</v>
      </c>
      <c r="T194" s="897"/>
      <c r="U194" s="47"/>
      <c r="V194" s="48" t="str">
        <f t="shared" si="38"/>
        <v/>
      </c>
      <c r="W194" s="49"/>
      <c r="X194" s="617"/>
      <c r="Y194" s="570">
        <f>VLOOKUP(E194,[1]Analysis!$E$1:$W$65536,19,FALSE)</f>
        <v>87.945000000000007</v>
      </c>
      <c r="Z194" s="553">
        <f>Y194-AI194</f>
        <v>87.945000000000007</v>
      </c>
      <c r="AA194" s="37"/>
      <c r="AB194" s="37"/>
      <c r="AC194" s="37"/>
      <c r="AD194" s="37"/>
      <c r="AE194" s="37"/>
      <c r="AF194" s="560">
        <f t="shared" si="40"/>
        <v>0</v>
      </c>
      <c r="AG194" s="560">
        <f t="shared" si="29"/>
        <v>0</v>
      </c>
      <c r="AH194" s="37">
        <f t="shared" si="30"/>
        <v>0</v>
      </c>
      <c r="AI194" s="560">
        <f t="shared" si="31"/>
        <v>0</v>
      </c>
      <c r="AJ194" s="560">
        <f t="shared" si="32"/>
        <v>0</v>
      </c>
      <c r="AK194" s="560">
        <f t="shared" si="33"/>
        <v>0</v>
      </c>
      <c r="AL194" s="560">
        <f t="shared" si="34"/>
        <v>0</v>
      </c>
      <c r="AM194" s="38"/>
      <c r="AN194" s="38"/>
      <c r="AO194" s="38"/>
      <c r="AP194" s="38"/>
      <c r="AQ194" s="38"/>
      <c r="AR194" s="38"/>
      <c r="AS194" s="38"/>
    </row>
    <row r="195" spans="1:45" s="39" customFormat="1" ht="27.75" customHeight="1" x14ac:dyDescent="0.2">
      <c r="A195" s="127" t="s">
        <v>156</v>
      </c>
      <c r="B195" s="196" t="s">
        <v>685</v>
      </c>
      <c r="C195" s="230"/>
      <c r="D195" s="41" t="s">
        <v>690</v>
      </c>
      <c r="E195" s="475" t="s">
        <v>200</v>
      </c>
      <c r="F195" s="258">
        <v>4720</v>
      </c>
      <c r="G195" s="42" t="s">
        <v>5</v>
      </c>
      <c r="H195" s="844" t="s">
        <v>820</v>
      </c>
      <c r="I195" s="845"/>
      <c r="J195" s="845"/>
      <c r="K195" s="845"/>
      <c r="L195" s="845"/>
      <c r="M195" s="846"/>
      <c r="N195" s="43">
        <v>1</v>
      </c>
      <c r="O195" s="143" t="s">
        <v>803</v>
      </c>
      <c r="P195" s="736">
        <v>100</v>
      </c>
      <c r="Q195" s="736">
        <v>100</v>
      </c>
      <c r="R195" s="145">
        <v>1</v>
      </c>
      <c r="S195" s="144">
        <f t="shared" si="39"/>
        <v>100</v>
      </c>
      <c r="T195" s="897"/>
      <c r="U195" s="47"/>
      <c r="V195" s="48" t="str">
        <f t="shared" si="38"/>
        <v/>
      </c>
      <c r="W195" s="49"/>
      <c r="X195" s="617"/>
      <c r="Y195" s="570" t="e">
        <f>VLOOKUP(E195,[1]Analysis!$E$1:$W$65536,19,FALSE)</f>
        <v>#N/A</v>
      </c>
      <c r="Z195" s="553" t="e">
        <f t="shared" si="37"/>
        <v>#N/A</v>
      </c>
      <c r="AA195" s="37"/>
      <c r="AB195" s="37"/>
      <c r="AC195" s="37"/>
      <c r="AD195" s="37"/>
      <c r="AE195" s="37"/>
      <c r="AF195" s="560">
        <f t="shared" si="40"/>
        <v>0</v>
      </c>
      <c r="AG195" s="560">
        <f t="shared" si="29"/>
        <v>0</v>
      </c>
      <c r="AH195" s="37">
        <f t="shared" si="30"/>
        <v>0</v>
      </c>
      <c r="AI195" s="560">
        <f t="shared" si="31"/>
        <v>0</v>
      </c>
      <c r="AJ195" s="560">
        <f t="shared" si="32"/>
        <v>0</v>
      </c>
      <c r="AK195" s="560">
        <f t="shared" si="33"/>
        <v>0</v>
      </c>
      <c r="AL195" s="560">
        <f t="shared" si="34"/>
        <v>0</v>
      </c>
      <c r="AM195" s="38"/>
      <c r="AN195" s="38"/>
      <c r="AO195" s="38"/>
      <c r="AP195" s="38"/>
      <c r="AQ195" s="38"/>
      <c r="AR195" s="38"/>
      <c r="AS195" s="38"/>
    </row>
    <row r="196" spans="1:45" s="39" customFormat="1" ht="27.75" customHeight="1" x14ac:dyDescent="0.2">
      <c r="A196" s="129" t="s">
        <v>159</v>
      </c>
      <c r="B196" s="196" t="s">
        <v>685</v>
      </c>
      <c r="C196" s="230"/>
      <c r="D196" s="41" t="s">
        <v>690</v>
      </c>
      <c r="E196" s="475" t="s">
        <v>165</v>
      </c>
      <c r="F196" s="258">
        <v>4725</v>
      </c>
      <c r="G196" s="42" t="s">
        <v>5</v>
      </c>
      <c r="H196" s="578" t="s">
        <v>12</v>
      </c>
      <c r="I196" s="579"/>
      <c r="J196" s="579"/>
      <c r="K196" s="579"/>
      <c r="L196" s="579"/>
      <c r="M196" s="580"/>
      <c r="N196" s="43">
        <v>48</v>
      </c>
      <c r="O196" s="143" t="s">
        <v>804</v>
      </c>
      <c r="P196" s="736">
        <v>100</v>
      </c>
      <c r="Q196" s="736">
        <v>100</v>
      </c>
      <c r="R196" s="145">
        <v>48</v>
      </c>
      <c r="S196" s="144">
        <f t="shared" si="39"/>
        <v>4800</v>
      </c>
      <c r="T196" s="897"/>
      <c r="U196" s="47"/>
      <c r="V196" s="48" t="str">
        <f t="shared" si="38"/>
        <v/>
      </c>
      <c r="W196" s="49"/>
      <c r="X196" s="617"/>
      <c r="Y196" s="570" t="e">
        <f>VLOOKUP(E196,[1]Analysis!$E$1:$W$65536,19,FALSE)</f>
        <v>#N/A</v>
      </c>
      <c r="Z196" s="553" t="e">
        <f t="shared" si="37"/>
        <v>#N/A</v>
      </c>
      <c r="AA196" s="37"/>
      <c r="AB196" s="37"/>
      <c r="AC196" s="37"/>
      <c r="AD196" s="37"/>
      <c r="AE196" s="37"/>
      <c r="AF196" s="560">
        <f t="shared" si="40"/>
        <v>0</v>
      </c>
      <c r="AG196" s="560">
        <f t="shared" si="29"/>
        <v>0</v>
      </c>
      <c r="AH196" s="37">
        <f t="shared" si="30"/>
        <v>0</v>
      </c>
      <c r="AI196" s="560">
        <f t="shared" si="31"/>
        <v>0</v>
      </c>
      <c r="AJ196" s="560">
        <f t="shared" si="32"/>
        <v>0</v>
      </c>
      <c r="AK196" s="560">
        <f t="shared" si="33"/>
        <v>0</v>
      </c>
      <c r="AL196" s="560">
        <f t="shared" si="34"/>
        <v>0</v>
      </c>
      <c r="AM196" s="38"/>
      <c r="AN196" s="38"/>
      <c r="AO196" s="38"/>
      <c r="AP196" s="38"/>
      <c r="AQ196" s="38"/>
      <c r="AR196" s="38"/>
      <c r="AS196" s="38"/>
    </row>
    <row r="197" spans="1:45" s="56" customFormat="1" ht="27" customHeight="1" thickBot="1" x14ac:dyDescent="0.25">
      <c r="A197" s="127" t="s">
        <v>159</v>
      </c>
      <c r="B197" s="72" t="s">
        <v>685</v>
      </c>
      <c r="C197" s="235"/>
      <c r="D197" s="40" t="s">
        <v>690</v>
      </c>
      <c r="E197" s="873" t="s">
        <v>201</v>
      </c>
      <c r="F197" s="457">
        <v>4725</v>
      </c>
      <c r="G197" s="152" t="s">
        <v>5</v>
      </c>
      <c r="H197" s="852" t="s">
        <v>821</v>
      </c>
      <c r="I197" s="853"/>
      <c r="J197" s="853"/>
      <c r="K197" s="853"/>
      <c r="L197" s="853"/>
      <c r="M197" s="854"/>
      <c r="N197" s="549">
        <v>1</v>
      </c>
      <c r="O197" s="550" t="s">
        <v>805</v>
      </c>
      <c r="P197" s="701">
        <v>100</v>
      </c>
      <c r="Q197" s="701">
        <v>100</v>
      </c>
      <c r="R197" s="552">
        <v>1</v>
      </c>
      <c r="S197" s="551">
        <f t="shared" si="39"/>
        <v>100</v>
      </c>
      <c r="T197" s="900"/>
      <c r="U197" s="135"/>
      <c r="V197" s="136" t="str">
        <f t="shared" si="38"/>
        <v/>
      </c>
      <c r="W197" s="137"/>
      <c r="X197" s="617"/>
      <c r="Y197" s="570" t="e">
        <f>VLOOKUP(E197,[1]Analysis!$E$1:$W$65536,19,FALSE)</f>
        <v>#N/A</v>
      </c>
      <c r="Z197" s="553" t="e">
        <f t="shared" si="37"/>
        <v>#N/A</v>
      </c>
      <c r="AA197" s="54"/>
      <c r="AB197" s="54"/>
      <c r="AC197" s="54"/>
      <c r="AD197" s="54"/>
      <c r="AE197" s="54"/>
      <c r="AF197" s="560">
        <f t="shared" si="40"/>
        <v>0</v>
      </c>
      <c r="AG197" s="560">
        <f t="shared" si="29"/>
        <v>0</v>
      </c>
      <c r="AH197" s="37">
        <f t="shared" si="30"/>
        <v>0</v>
      </c>
      <c r="AI197" s="560">
        <f t="shared" si="31"/>
        <v>0</v>
      </c>
      <c r="AJ197" s="560">
        <f t="shared" si="32"/>
        <v>0</v>
      </c>
      <c r="AK197" s="560">
        <f t="shared" si="33"/>
        <v>0</v>
      </c>
      <c r="AL197" s="560">
        <f t="shared" si="34"/>
        <v>0</v>
      </c>
      <c r="AM197" s="55"/>
      <c r="AN197" s="55"/>
      <c r="AO197" s="55"/>
      <c r="AP197" s="55"/>
      <c r="AQ197" s="55"/>
      <c r="AR197" s="55"/>
      <c r="AS197" s="55"/>
    </row>
    <row r="198" spans="1:45" s="56" customFormat="1" ht="28.5" customHeight="1" x14ac:dyDescent="0.2">
      <c r="A198" s="129" t="s">
        <v>144</v>
      </c>
      <c r="B198" s="581" t="s">
        <v>685</v>
      </c>
      <c r="C198" s="582"/>
      <c r="D198" s="26" t="s">
        <v>722</v>
      </c>
      <c r="E198" s="869"/>
      <c r="F198" s="451"/>
      <c r="G198" s="70" t="s">
        <v>5</v>
      </c>
      <c r="H198" s="841" t="s">
        <v>369</v>
      </c>
      <c r="I198" s="842"/>
      <c r="J198" s="842"/>
      <c r="K198" s="842"/>
      <c r="L198" s="842"/>
      <c r="M198" s="843"/>
      <c r="N198" s="153"/>
      <c r="O198" s="613" t="s">
        <v>810</v>
      </c>
      <c r="P198" s="614"/>
      <c r="Q198" s="614"/>
      <c r="R198" s="614" t="s">
        <v>823</v>
      </c>
      <c r="S198" s="615"/>
      <c r="T198" s="910"/>
      <c r="U198" s="34"/>
      <c r="V198" s="35" t="str">
        <f t="shared" si="38"/>
        <v/>
      </c>
      <c r="W198" s="36"/>
      <c r="X198" s="616">
        <v>8</v>
      </c>
      <c r="Y198" s="570" t="e">
        <f>VLOOKUP(E198,[1]Analysis!$E$1:$W$65536,19,FALSE)</f>
        <v>#N/A</v>
      </c>
      <c r="Z198" s="553" t="e">
        <f t="shared" si="37"/>
        <v>#N/A</v>
      </c>
      <c r="AA198" s="54"/>
      <c r="AB198" s="54"/>
      <c r="AC198" s="54"/>
      <c r="AD198" s="54"/>
      <c r="AE198" s="54"/>
      <c r="AF198" s="560">
        <f t="shared" si="40"/>
        <v>0</v>
      </c>
      <c r="AG198" s="560">
        <f t="shared" si="29"/>
        <v>0</v>
      </c>
      <c r="AH198" s="37">
        <f t="shared" si="30"/>
        <v>0</v>
      </c>
      <c r="AI198" s="560">
        <f t="shared" si="31"/>
        <v>0</v>
      </c>
      <c r="AJ198" s="560">
        <f t="shared" si="32"/>
        <v>0</v>
      </c>
      <c r="AK198" s="560">
        <f t="shared" si="33"/>
        <v>0</v>
      </c>
      <c r="AL198" s="560">
        <f t="shared" si="34"/>
        <v>0</v>
      </c>
      <c r="AM198" s="55"/>
      <c r="AN198" s="55"/>
      <c r="AO198" s="55"/>
      <c r="AP198" s="55"/>
      <c r="AQ198" s="55"/>
      <c r="AR198" s="55"/>
      <c r="AS198" s="55"/>
    </row>
    <row r="199" spans="1:45" s="55" customFormat="1" ht="12.75" customHeight="1" x14ac:dyDescent="0.2">
      <c r="A199" s="40" t="s">
        <v>144</v>
      </c>
      <c r="B199" s="72" t="s">
        <v>685</v>
      </c>
      <c r="C199" s="235"/>
      <c r="D199" s="40" t="s">
        <v>722</v>
      </c>
      <c r="E199" s="475" t="s">
        <v>1068</v>
      </c>
      <c r="F199" s="463">
        <v>2706</v>
      </c>
      <c r="G199" s="423" t="s">
        <v>172</v>
      </c>
      <c r="H199" s="376" t="s">
        <v>369</v>
      </c>
      <c r="I199" s="377"/>
      <c r="J199" s="377"/>
      <c r="K199" s="377"/>
      <c r="L199" s="377"/>
      <c r="M199" s="378"/>
      <c r="N199" s="416">
        <v>800</v>
      </c>
      <c r="O199" s="603">
        <v>2706</v>
      </c>
      <c r="P199" s="601"/>
      <c r="Q199" s="601"/>
      <c r="R199" s="601" t="s">
        <v>752</v>
      </c>
      <c r="S199" s="602"/>
      <c r="T199" s="911"/>
      <c r="U199" s="420"/>
      <c r="V199" s="421" t="str">
        <f t="shared" si="38"/>
        <v/>
      </c>
      <c r="W199" s="422"/>
      <c r="X199" s="617"/>
      <c r="Y199" s="570">
        <f>VLOOKUP(E199,[2]analysis!$B$1:$AB$65536,27,FALSE)</f>
        <v>99.99</v>
      </c>
      <c r="Z199" s="553">
        <f>Y199-AI199</f>
        <v>99.99</v>
      </c>
      <c r="AA199" s="54"/>
      <c r="AB199" s="54"/>
      <c r="AC199" s="54"/>
      <c r="AD199" s="54"/>
      <c r="AE199" s="54"/>
      <c r="AF199" s="560">
        <f t="shared" si="40"/>
        <v>0</v>
      </c>
      <c r="AG199" s="560">
        <f t="shared" si="29"/>
        <v>0</v>
      </c>
      <c r="AH199" s="37">
        <f t="shared" si="30"/>
        <v>0</v>
      </c>
      <c r="AI199" s="560">
        <f t="shared" si="31"/>
        <v>0</v>
      </c>
      <c r="AJ199" s="560">
        <f t="shared" si="32"/>
        <v>0</v>
      </c>
      <c r="AK199" s="560">
        <f t="shared" si="33"/>
        <v>0</v>
      </c>
      <c r="AL199" s="560">
        <f t="shared" si="34"/>
        <v>0</v>
      </c>
    </row>
    <row r="200" spans="1:45" s="55" customFormat="1" ht="12.75" customHeight="1" x14ac:dyDescent="0.2">
      <c r="A200" s="127" t="s">
        <v>144</v>
      </c>
      <c r="B200" s="72" t="s">
        <v>685</v>
      </c>
      <c r="C200" s="235"/>
      <c r="D200" s="127" t="s">
        <v>722</v>
      </c>
      <c r="E200" s="475" t="s">
        <v>1069</v>
      </c>
      <c r="F200" s="463">
        <v>2705</v>
      </c>
      <c r="G200" s="423" t="s">
        <v>172</v>
      </c>
      <c r="H200" s="432" t="s">
        <v>369</v>
      </c>
      <c r="I200" s="433"/>
      <c r="J200" s="433"/>
      <c r="K200" s="433"/>
      <c r="L200" s="433"/>
      <c r="M200" s="434"/>
      <c r="N200" s="416">
        <v>400</v>
      </c>
      <c r="O200" s="603">
        <v>2705</v>
      </c>
      <c r="P200" s="601"/>
      <c r="Q200" s="601"/>
      <c r="R200" s="601" t="s">
        <v>753</v>
      </c>
      <c r="S200" s="602"/>
      <c r="T200" s="911"/>
      <c r="U200" s="420"/>
      <c r="V200" s="421" t="str">
        <f t="shared" si="38"/>
        <v/>
      </c>
      <c r="W200" s="422"/>
      <c r="X200" s="617"/>
      <c r="Y200" s="570">
        <f>VLOOKUP(E200,[2]analysis!$B$1:$AB$65536,27,FALSE)</f>
        <v>99.99</v>
      </c>
      <c r="Z200" s="553">
        <f>Y200-AI200</f>
        <v>99.99</v>
      </c>
      <c r="AA200" s="54"/>
      <c r="AB200" s="54"/>
      <c r="AC200" s="54"/>
      <c r="AD200" s="54"/>
      <c r="AE200" s="54"/>
      <c r="AF200" s="560">
        <f t="shared" si="40"/>
        <v>0</v>
      </c>
      <c r="AG200" s="560">
        <f t="shared" si="29"/>
        <v>0</v>
      </c>
      <c r="AH200" s="37">
        <f t="shared" si="30"/>
        <v>0</v>
      </c>
      <c r="AI200" s="560">
        <f t="shared" si="31"/>
        <v>0</v>
      </c>
      <c r="AJ200" s="560">
        <f t="shared" si="32"/>
        <v>0</v>
      </c>
      <c r="AK200" s="560">
        <f t="shared" si="33"/>
        <v>0</v>
      </c>
      <c r="AL200" s="560">
        <f t="shared" si="34"/>
        <v>0</v>
      </c>
    </row>
    <row r="201" spans="1:45" s="39" customFormat="1" ht="27" customHeight="1" x14ac:dyDescent="0.2">
      <c r="A201" s="157" t="s">
        <v>156</v>
      </c>
      <c r="B201" s="196" t="s">
        <v>685</v>
      </c>
      <c r="C201" s="230"/>
      <c r="D201" s="131" t="s">
        <v>689</v>
      </c>
      <c r="E201" s="475" t="s">
        <v>162</v>
      </c>
      <c r="F201" s="258">
        <v>4735</v>
      </c>
      <c r="G201" s="42" t="s">
        <v>5</v>
      </c>
      <c r="H201" s="790" t="s">
        <v>161</v>
      </c>
      <c r="I201" s="791"/>
      <c r="J201" s="791"/>
      <c r="K201" s="791"/>
      <c r="L201" s="791"/>
      <c r="M201" s="792"/>
      <c r="N201" s="43">
        <v>48</v>
      </c>
      <c r="O201" s="603">
        <v>4735</v>
      </c>
      <c r="P201" s="601"/>
      <c r="Q201" s="601"/>
      <c r="R201" s="596" t="s">
        <v>1038</v>
      </c>
      <c r="S201" s="602"/>
      <c r="T201" s="897"/>
      <c r="U201" s="47"/>
      <c r="V201" s="48" t="str">
        <f t="shared" si="38"/>
        <v/>
      </c>
      <c r="W201" s="49"/>
      <c r="X201" s="617"/>
      <c r="Y201" s="570">
        <f>VLOOKUP(E201,[1]Analysis!$E$1:$W$65536,19,FALSE)</f>
        <v>75.900000000000006</v>
      </c>
      <c r="Z201" s="553">
        <f>Y201-AI201</f>
        <v>75.900000000000006</v>
      </c>
      <c r="AA201" s="37"/>
      <c r="AB201" s="37"/>
      <c r="AC201" s="37"/>
      <c r="AD201" s="37"/>
      <c r="AE201" s="37"/>
      <c r="AF201" s="560">
        <f t="shared" si="40"/>
        <v>0</v>
      </c>
      <c r="AG201" s="560">
        <f t="shared" si="29"/>
        <v>0</v>
      </c>
      <c r="AH201" s="37">
        <f t="shared" si="30"/>
        <v>0</v>
      </c>
      <c r="AI201" s="560">
        <f t="shared" si="31"/>
        <v>0</v>
      </c>
      <c r="AJ201" s="560">
        <f t="shared" si="32"/>
        <v>0</v>
      </c>
      <c r="AK201" s="560">
        <f t="shared" si="33"/>
        <v>0</v>
      </c>
      <c r="AL201" s="560">
        <f t="shared" si="34"/>
        <v>0</v>
      </c>
      <c r="AM201" s="38"/>
      <c r="AN201" s="38"/>
      <c r="AO201" s="38"/>
      <c r="AP201" s="38"/>
      <c r="AQ201" s="38"/>
      <c r="AR201" s="38"/>
      <c r="AS201" s="38"/>
    </row>
    <row r="202" spans="1:45" s="39" customFormat="1" ht="27" customHeight="1" x14ac:dyDescent="0.2">
      <c r="A202" s="157"/>
      <c r="B202" s="72" t="s">
        <v>685</v>
      </c>
      <c r="C202" s="235"/>
      <c r="D202" s="41" t="s">
        <v>689</v>
      </c>
      <c r="E202" s="873" t="s">
        <v>185</v>
      </c>
      <c r="F202" s="457">
        <v>4737</v>
      </c>
      <c r="G202" s="152" t="s">
        <v>5</v>
      </c>
      <c r="H202" s="583" t="s">
        <v>184</v>
      </c>
      <c r="I202" s="584"/>
      <c r="J202" s="584"/>
      <c r="K202" s="584"/>
      <c r="L202" s="584"/>
      <c r="M202" s="585"/>
      <c r="N202" s="522">
        <v>48</v>
      </c>
      <c r="O202" s="604">
        <v>4737</v>
      </c>
      <c r="P202" s="605"/>
      <c r="Q202" s="605"/>
      <c r="R202" s="743" t="s">
        <v>1045</v>
      </c>
      <c r="S202" s="744"/>
      <c r="T202" s="900"/>
      <c r="U202" s="135"/>
      <c r="V202" s="136"/>
      <c r="W202" s="137"/>
      <c r="X202" s="617"/>
      <c r="Y202" s="570" t="e">
        <f>VLOOKUP(E202,[1]Analysis!$E$1:$W$65536,19,FALSE)</f>
        <v>#N/A</v>
      </c>
      <c r="Z202" s="553" t="e">
        <f t="shared" si="37"/>
        <v>#N/A</v>
      </c>
      <c r="AA202" s="37"/>
      <c r="AB202" s="37"/>
      <c r="AC202" s="37"/>
      <c r="AD202" s="37"/>
      <c r="AE202" s="37"/>
      <c r="AF202" s="560">
        <f t="shared" si="40"/>
        <v>0</v>
      </c>
      <c r="AG202" s="560">
        <f t="shared" si="29"/>
        <v>0</v>
      </c>
      <c r="AH202" s="37">
        <f t="shared" si="30"/>
        <v>0</v>
      </c>
      <c r="AI202" s="560">
        <f t="shared" si="31"/>
        <v>0</v>
      </c>
      <c r="AJ202" s="560">
        <f t="shared" si="32"/>
        <v>0</v>
      </c>
      <c r="AK202" s="560">
        <f t="shared" si="33"/>
        <v>0</v>
      </c>
      <c r="AL202" s="560">
        <f t="shared" si="34"/>
        <v>0</v>
      </c>
      <c r="AM202" s="38"/>
      <c r="AN202" s="38"/>
      <c r="AO202" s="38"/>
      <c r="AP202" s="38"/>
      <c r="AQ202" s="38"/>
      <c r="AR202" s="38"/>
      <c r="AS202" s="38"/>
    </row>
    <row r="203" spans="1:45" s="39" customFormat="1" ht="27" customHeight="1" x14ac:dyDescent="0.2">
      <c r="A203" s="116" t="s">
        <v>159</v>
      </c>
      <c r="B203" s="72" t="s">
        <v>685</v>
      </c>
      <c r="C203" s="235"/>
      <c r="D203" s="41" t="s">
        <v>689</v>
      </c>
      <c r="E203" s="470" t="s">
        <v>1129</v>
      </c>
      <c r="F203" s="258">
        <v>5741</v>
      </c>
      <c r="G203" s="42" t="s">
        <v>5</v>
      </c>
      <c r="H203" s="790" t="s">
        <v>1046</v>
      </c>
      <c r="I203" s="791"/>
      <c r="J203" s="791"/>
      <c r="K203" s="791"/>
      <c r="L203" s="791"/>
      <c r="M203" s="792"/>
      <c r="N203" s="43">
        <v>48</v>
      </c>
      <c r="O203" s="603">
        <v>5741</v>
      </c>
      <c r="P203" s="601"/>
      <c r="Q203" s="601"/>
      <c r="R203" s="596" t="s">
        <v>1038</v>
      </c>
      <c r="S203" s="597"/>
      <c r="T203" s="897"/>
      <c r="U203" s="47"/>
      <c r="V203" s="48" t="str">
        <f t="shared" ref="V203:V213" si="41">IF(U203*T203=0,"",U203*T203)</f>
        <v/>
      </c>
      <c r="W203" s="49"/>
      <c r="X203" s="617"/>
      <c r="Y203" s="570">
        <f>VLOOKUP(E203,[1]Analysis!$E$1:$W$65536,19,FALSE)</f>
        <v>54.945000000000007</v>
      </c>
      <c r="Z203" s="553">
        <f>Y203-AI203</f>
        <v>54.945000000000007</v>
      </c>
      <c r="AA203" s="37"/>
      <c r="AB203" s="37"/>
      <c r="AC203" s="37"/>
      <c r="AD203" s="37"/>
      <c r="AE203" s="37"/>
      <c r="AF203" s="560">
        <f t="shared" si="40"/>
        <v>0</v>
      </c>
      <c r="AG203" s="560">
        <f t="shared" si="29"/>
        <v>0</v>
      </c>
      <c r="AH203" s="37">
        <f t="shared" si="30"/>
        <v>0</v>
      </c>
      <c r="AI203" s="560">
        <f t="shared" si="31"/>
        <v>0</v>
      </c>
      <c r="AJ203" s="560">
        <f t="shared" si="32"/>
        <v>0</v>
      </c>
      <c r="AK203" s="560">
        <f t="shared" si="33"/>
        <v>0</v>
      </c>
      <c r="AL203" s="560">
        <f t="shared" si="34"/>
        <v>0</v>
      </c>
      <c r="AM203" s="38"/>
      <c r="AN203" s="38"/>
      <c r="AO203" s="38"/>
      <c r="AP203" s="38"/>
      <c r="AQ203" s="38"/>
      <c r="AR203" s="38"/>
      <c r="AS203" s="38"/>
    </row>
    <row r="204" spans="1:45" s="39" customFormat="1" ht="27" customHeight="1" thickBot="1" x14ac:dyDescent="0.25">
      <c r="A204" s="129" t="s">
        <v>1048</v>
      </c>
      <c r="B204" s="72"/>
      <c r="C204" s="235"/>
      <c r="D204" s="63"/>
      <c r="E204" s="883" t="s">
        <v>1049</v>
      </c>
      <c r="F204" s="509"/>
      <c r="G204" s="510" t="s">
        <v>5</v>
      </c>
      <c r="H204" s="855" t="s">
        <v>1050</v>
      </c>
      <c r="I204" s="856"/>
      <c r="J204" s="856"/>
      <c r="K204" s="856"/>
      <c r="L204" s="856"/>
      <c r="M204" s="857"/>
      <c r="N204" s="525">
        <v>48</v>
      </c>
      <c r="O204" s="850"/>
      <c r="P204" s="851"/>
      <c r="Q204" s="851"/>
      <c r="R204" s="858" t="s">
        <v>1045</v>
      </c>
      <c r="S204" s="859"/>
      <c r="T204" s="949"/>
      <c r="U204" s="80"/>
      <c r="V204" s="512" t="str">
        <f t="shared" si="41"/>
        <v/>
      </c>
      <c r="W204" s="513"/>
      <c r="X204" s="617"/>
      <c r="Y204" s="570" t="e">
        <f>VLOOKUP(E204,[1]Analysis!$E$1:$W$65536,19,FALSE)</f>
        <v>#N/A</v>
      </c>
      <c r="Z204" s="553" t="e">
        <f t="shared" si="37"/>
        <v>#N/A</v>
      </c>
      <c r="AA204" s="37"/>
      <c r="AB204" s="37"/>
      <c r="AC204" s="37"/>
      <c r="AD204" s="37"/>
      <c r="AE204" s="37"/>
      <c r="AF204" s="560">
        <f t="shared" si="40"/>
        <v>0</v>
      </c>
      <c r="AG204" s="560">
        <f t="shared" si="29"/>
        <v>0</v>
      </c>
      <c r="AH204" s="37">
        <f t="shared" si="30"/>
        <v>0</v>
      </c>
      <c r="AI204" s="560">
        <f t="shared" si="31"/>
        <v>0</v>
      </c>
      <c r="AJ204" s="560">
        <f t="shared" si="32"/>
        <v>0</v>
      </c>
      <c r="AK204" s="560">
        <f t="shared" si="33"/>
        <v>0</v>
      </c>
      <c r="AL204" s="560">
        <f t="shared" si="34"/>
        <v>0</v>
      </c>
      <c r="AM204" s="38"/>
      <c r="AN204" s="38"/>
      <c r="AO204" s="38"/>
      <c r="AP204" s="38"/>
      <c r="AQ204" s="38"/>
      <c r="AR204" s="38"/>
      <c r="AS204" s="38"/>
    </row>
    <row r="205" spans="1:45" s="39" customFormat="1" ht="27" customHeight="1" x14ac:dyDescent="0.2">
      <c r="A205" s="129" t="s">
        <v>144</v>
      </c>
      <c r="B205" s="586" t="s">
        <v>685</v>
      </c>
      <c r="C205" s="587"/>
      <c r="D205" s="92" t="s">
        <v>682</v>
      </c>
      <c r="E205" s="471" t="s">
        <v>146</v>
      </c>
      <c r="F205" s="256">
        <v>4210</v>
      </c>
      <c r="G205" s="148" t="s">
        <v>5</v>
      </c>
      <c r="H205" s="647" t="s">
        <v>918</v>
      </c>
      <c r="I205" s="648"/>
      <c r="J205" s="648"/>
      <c r="K205" s="648"/>
      <c r="L205" s="648"/>
      <c r="M205" s="649"/>
      <c r="N205" s="149">
        <v>16</v>
      </c>
      <c r="O205" s="745">
        <v>4210</v>
      </c>
      <c r="P205" s="746"/>
      <c r="Q205" s="746"/>
      <c r="R205" s="606" t="s">
        <v>1039</v>
      </c>
      <c r="S205" s="607"/>
      <c r="T205" s="944"/>
      <c r="U205" s="74"/>
      <c r="V205" s="90" t="str">
        <f t="shared" si="41"/>
        <v/>
      </c>
      <c r="W205" s="115"/>
      <c r="X205" s="617"/>
      <c r="Y205" s="570" t="e">
        <f>VLOOKUP(E205,[1]Analysis!$E$1:$W$65536,19,FALSE)</f>
        <v>#N/A</v>
      </c>
      <c r="Z205" s="553" t="e">
        <f t="shared" si="37"/>
        <v>#N/A</v>
      </c>
      <c r="AA205" s="37"/>
      <c r="AB205" s="37"/>
      <c r="AC205" s="37"/>
      <c r="AD205" s="37"/>
      <c r="AE205" s="37"/>
      <c r="AF205" s="560">
        <f t="shared" si="40"/>
        <v>0</v>
      </c>
      <c r="AG205" s="560">
        <f t="shared" si="29"/>
        <v>0</v>
      </c>
      <c r="AH205" s="37">
        <f t="shared" si="30"/>
        <v>0</v>
      </c>
      <c r="AI205" s="560">
        <f t="shared" si="31"/>
        <v>0</v>
      </c>
      <c r="AJ205" s="560">
        <f t="shared" si="32"/>
        <v>0</v>
      </c>
      <c r="AK205" s="560">
        <f t="shared" si="33"/>
        <v>0</v>
      </c>
      <c r="AL205" s="560">
        <f t="shared" si="34"/>
        <v>0</v>
      </c>
      <c r="AM205" s="38"/>
      <c r="AN205" s="38"/>
      <c r="AO205" s="38"/>
      <c r="AP205" s="38"/>
      <c r="AQ205" s="38"/>
      <c r="AR205" s="38"/>
      <c r="AS205" s="38"/>
    </row>
    <row r="206" spans="1:45" s="39" customFormat="1" ht="27" customHeight="1" x14ac:dyDescent="0.2">
      <c r="A206" s="40" t="s">
        <v>144</v>
      </c>
      <c r="B206" s="196" t="s">
        <v>685</v>
      </c>
      <c r="C206" s="230"/>
      <c r="D206" s="41" t="s">
        <v>682</v>
      </c>
      <c r="E206" s="475" t="s">
        <v>195</v>
      </c>
      <c r="F206" s="258">
        <v>4210</v>
      </c>
      <c r="G206" s="42" t="s">
        <v>5</v>
      </c>
      <c r="H206" s="578" t="s">
        <v>194</v>
      </c>
      <c r="I206" s="579"/>
      <c r="J206" s="579"/>
      <c r="K206" s="579"/>
      <c r="L206" s="579"/>
      <c r="M206" s="580"/>
      <c r="N206" s="150">
        <v>1</v>
      </c>
      <c r="O206" s="603">
        <v>4210</v>
      </c>
      <c r="P206" s="601"/>
      <c r="Q206" s="601"/>
      <c r="R206" s="596" t="s">
        <v>1040</v>
      </c>
      <c r="S206" s="597"/>
      <c r="T206" s="897"/>
      <c r="U206" s="47"/>
      <c r="V206" s="48" t="str">
        <f t="shared" si="41"/>
        <v/>
      </c>
      <c r="W206" s="49"/>
      <c r="X206" s="617"/>
      <c r="Y206" s="570" t="e">
        <f>VLOOKUP(E206,[1]Analysis!$E$1:$W$65536,19,FALSE)</f>
        <v>#N/A</v>
      </c>
      <c r="Z206" s="553" t="e">
        <f t="shared" si="37"/>
        <v>#N/A</v>
      </c>
      <c r="AA206" s="37"/>
      <c r="AB206" s="37"/>
      <c r="AC206" s="37"/>
      <c r="AD206" s="37"/>
      <c r="AE206" s="37"/>
      <c r="AF206" s="560">
        <f t="shared" si="40"/>
        <v>0</v>
      </c>
      <c r="AG206" s="560">
        <f t="shared" si="29"/>
        <v>0</v>
      </c>
      <c r="AH206" s="37">
        <f t="shared" si="30"/>
        <v>0</v>
      </c>
      <c r="AI206" s="560">
        <f t="shared" si="31"/>
        <v>0</v>
      </c>
      <c r="AJ206" s="560">
        <f t="shared" si="32"/>
        <v>0</v>
      </c>
      <c r="AK206" s="560">
        <f t="shared" si="33"/>
        <v>0</v>
      </c>
      <c r="AL206" s="560">
        <f t="shared" si="34"/>
        <v>0</v>
      </c>
      <c r="AM206" s="38"/>
      <c r="AN206" s="38"/>
      <c r="AO206" s="38"/>
      <c r="AP206" s="38"/>
      <c r="AQ206" s="38"/>
      <c r="AR206" s="38"/>
      <c r="AS206" s="38"/>
    </row>
    <row r="207" spans="1:45" s="39" customFormat="1" ht="27" customHeight="1" x14ac:dyDescent="0.2">
      <c r="A207" s="40" t="s">
        <v>144</v>
      </c>
      <c r="B207" s="196" t="s">
        <v>685</v>
      </c>
      <c r="C207" s="230"/>
      <c r="D207" s="41" t="s">
        <v>682</v>
      </c>
      <c r="E207" s="475" t="s">
        <v>145</v>
      </c>
      <c r="F207" s="258">
        <v>4220</v>
      </c>
      <c r="G207" s="42" t="s">
        <v>5</v>
      </c>
      <c r="H207" s="578" t="s">
        <v>919</v>
      </c>
      <c r="I207" s="579"/>
      <c r="J207" s="579"/>
      <c r="K207" s="579"/>
      <c r="L207" s="579"/>
      <c r="M207" s="580"/>
      <c r="N207" s="150">
        <v>8</v>
      </c>
      <c r="O207" s="603">
        <v>4220</v>
      </c>
      <c r="P207" s="601"/>
      <c r="Q207" s="601"/>
      <c r="R207" s="596" t="s">
        <v>1041</v>
      </c>
      <c r="S207" s="597"/>
      <c r="T207" s="897"/>
      <c r="U207" s="47"/>
      <c r="V207" s="48" t="str">
        <f t="shared" si="41"/>
        <v/>
      </c>
      <c r="W207" s="49"/>
      <c r="X207" s="617"/>
      <c r="Y207" s="570" t="e">
        <f>VLOOKUP(E207,[1]Analysis!$E$1:$W$65536,19,FALSE)</f>
        <v>#N/A</v>
      </c>
      <c r="Z207" s="553" t="e">
        <f t="shared" si="37"/>
        <v>#N/A</v>
      </c>
      <c r="AA207" s="37"/>
      <c r="AB207" s="37"/>
      <c r="AC207" s="37"/>
      <c r="AD207" s="37"/>
      <c r="AE207" s="37"/>
      <c r="AF207" s="560">
        <f t="shared" si="40"/>
        <v>0</v>
      </c>
      <c r="AG207" s="560">
        <f t="shared" si="29"/>
        <v>0</v>
      </c>
      <c r="AH207" s="37">
        <f t="shared" si="30"/>
        <v>0</v>
      </c>
      <c r="AI207" s="560">
        <f t="shared" si="31"/>
        <v>0</v>
      </c>
      <c r="AJ207" s="560">
        <f t="shared" si="32"/>
        <v>0</v>
      </c>
      <c r="AK207" s="560">
        <f t="shared" si="33"/>
        <v>0</v>
      </c>
      <c r="AL207" s="560">
        <f t="shared" si="34"/>
        <v>0</v>
      </c>
      <c r="AM207" s="38"/>
      <c r="AN207" s="38"/>
      <c r="AO207" s="38"/>
      <c r="AP207" s="38"/>
      <c r="AQ207" s="38"/>
      <c r="AR207" s="38"/>
      <c r="AS207" s="38"/>
    </row>
    <row r="208" spans="1:45" s="39" customFormat="1" ht="27" customHeight="1" x14ac:dyDescent="0.2">
      <c r="A208" s="40" t="s">
        <v>144</v>
      </c>
      <c r="B208" s="196" t="s">
        <v>685</v>
      </c>
      <c r="C208" s="230"/>
      <c r="D208" s="41" t="s">
        <v>682</v>
      </c>
      <c r="E208" s="475" t="s">
        <v>193</v>
      </c>
      <c r="F208" s="258">
        <v>4220</v>
      </c>
      <c r="G208" s="42" t="s">
        <v>5</v>
      </c>
      <c r="H208" s="578" t="s">
        <v>192</v>
      </c>
      <c r="I208" s="579"/>
      <c r="J208" s="579"/>
      <c r="K208" s="579"/>
      <c r="L208" s="579"/>
      <c r="M208" s="580"/>
      <c r="N208" s="150">
        <v>1</v>
      </c>
      <c r="O208" s="603">
        <v>4220</v>
      </c>
      <c r="P208" s="601"/>
      <c r="Q208" s="601"/>
      <c r="R208" s="596" t="s">
        <v>1042</v>
      </c>
      <c r="S208" s="597"/>
      <c r="T208" s="897"/>
      <c r="U208" s="47"/>
      <c r="V208" s="48" t="str">
        <f t="shared" si="41"/>
        <v/>
      </c>
      <c r="W208" s="49"/>
      <c r="X208" s="617"/>
      <c r="Y208" s="570" t="e">
        <f>VLOOKUP(E208,[1]Analysis!$E$1:$W$65536,19,FALSE)</f>
        <v>#N/A</v>
      </c>
      <c r="Z208" s="553" t="e">
        <f t="shared" si="37"/>
        <v>#N/A</v>
      </c>
      <c r="AA208" s="37"/>
      <c r="AB208" s="37"/>
      <c r="AC208" s="37"/>
      <c r="AD208" s="37"/>
      <c r="AE208" s="37"/>
      <c r="AF208" s="560">
        <f t="shared" si="40"/>
        <v>0</v>
      </c>
      <c r="AG208" s="560">
        <f t="shared" si="29"/>
        <v>0</v>
      </c>
      <c r="AH208" s="37">
        <f t="shared" si="30"/>
        <v>0</v>
      </c>
      <c r="AI208" s="560">
        <f t="shared" si="31"/>
        <v>0</v>
      </c>
      <c r="AJ208" s="560">
        <f t="shared" si="32"/>
        <v>0</v>
      </c>
      <c r="AK208" s="560">
        <f t="shared" si="33"/>
        <v>0</v>
      </c>
      <c r="AL208" s="560">
        <f t="shared" si="34"/>
        <v>0</v>
      </c>
      <c r="AM208" s="38"/>
      <c r="AN208" s="38"/>
      <c r="AO208" s="38"/>
      <c r="AP208" s="38"/>
      <c r="AQ208" s="38"/>
      <c r="AR208" s="38"/>
      <c r="AS208" s="38"/>
    </row>
    <row r="209" spans="1:45" s="39" customFormat="1" ht="27" customHeight="1" x14ac:dyDescent="0.2">
      <c r="A209" s="40" t="s">
        <v>144</v>
      </c>
      <c r="B209" s="196" t="s">
        <v>685</v>
      </c>
      <c r="C209" s="230"/>
      <c r="D209" s="41" t="s">
        <v>682</v>
      </c>
      <c r="E209" s="475" t="s">
        <v>147</v>
      </c>
      <c r="F209" s="258">
        <v>4260</v>
      </c>
      <c r="G209" s="42" t="s">
        <v>5</v>
      </c>
      <c r="H209" s="578" t="s">
        <v>920</v>
      </c>
      <c r="I209" s="579"/>
      <c r="J209" s="579"/>
      <c r="K209" s="579"/>
      <c r="L209" s="579"/>
      <c r="M209" s="580"/>
      <c r="N209" s="150">
        <v>6</v>
      </c>
      <c r="O209" s="603">
        <v>4260</v>
      </c>
      <c r="P209" s="601"/>
      <c r="Q209" s="601"/>
      <c r="R209" s="596" t="s">
        <v>1043</v>
      </c>
      <c r="S209" s="597"/>
      <c r="T209" s="897"/>
      <c r="U209" s="47"/>
      <c r="V209" s="48" t="str">
        <f t="shared" si="41"/>
        <v/>
      </c>
      <c r="W209" s="49"/>
      <c r="X209" s="617"/>
      <c r="Y209" s="570" t="e">
        <f>VLOOKUP(E209,[1]Analysis!$E$1:$W$65536,19,FALSE)</f>
        <v>#N/A</v>
      </c>
      <c r="Z209" s="553" t="e">
        <f t="shared" si="37"/>
        <v>#N/A</v>
      </c>
      <c r="AA209" s="37"/>
      <c r="AB209" s="37"/>
      <c r="AC209" s="37"/>
      <c r="AD209" s="37"/>
      <c r="AE209" s="37"/>
      <c r="AF209" s="560">
        <f t="shared" si="40"/>
        <v>0</v>
      </c>
      <c r="AG209" s="560">
        <f t="shared" si="29"/>
        <v>0</v>
      </c>
      <c r="AH209" s="37">
        <f t="shared" si="30"/>
        <v>0</v>
      </c>
      <c r="AI209" s="560">
        <f t="shared" si="31"/>
        <v>0</v>
      </c>
      <c r="AJ209" s="560">
        <f t="shared" si="32"/>
        <v>0</v>
      </c>
      <c r="AK209" s="560">
        <f t="shared" si="33"/>
        <v>0</v>
      </c>
      <c r="AL209" s="560">
        <f t="shared" si="34"/>
        <v>0</v>
      </c>
      <c r="AM209" s="38"/>
      <c r="AN209" s="38"/>
      <c r="AO209" s="38"/>
      <c r="AP209" s="38"/>
      <c r="AQ209" s="38"/>
      <c r="AR209" s="38"/>
      <c r="AS209" s="38"/>
    </row>
    <row r="210" spans="1:45" s="56" customFormat="1" ht="13.5" customHeight="1" thickBot="1" x14ac:dyDescent="0.25">
      <c r="A210" s="50" t="s">
        <v>144</v>
      </c>
      <c r="B210" s="78" t="s">
        <v>685</v>
      </c>
      <c r="C210" s="234"/>
      <c r="D210" s="50" t="s">
        <v>682</v>
      </c>
      <c r="E210" s="476" t="s">
        <v>197</v>
      </c>
      <c r="F210" s="452">
        <v>4260</v>
      </c>
      <c r="G210" s="51" t="s">
        <v>5</v>
      </c>
      <c r="H210" s="681" t="s">
        <v>196</v>
      </c>
      <c r="I210" s="682"/>
      <c r="J210" s="682"/>
      <c r="K210" s="682"/>
      <c r="L210" s="682"/>
      <c r="M210" s="683"/>
      <c r="N210" s="122">
        <v>1</v>
      </c>
      <c r="O210" s="603">
        <v>4260</v>
      </c>
      <c r="P210" s="601"/>
      <c r="Q210" s="601"/>
      <c r="R210" s="601" t="s">
        <v>1044</v>
      </c>
      <c r="S210" s="602"/>
      <c r="T210" s="894"/>
      <c r="U210" s="53"/>
      <c r="V210" s="61" t="str">
        <f t="shared" si="41"/>
        <v/>
      </c>
      <c r="W210" s="62"/>
      <c r="X210" s="617"/>
      <c r="Y210" s="570" t="e">
        <f>VLOOKUP(E210,[1]Analysis!$E$1:$W$65536,19,FALSE)</f>
        <v>#N/A</v>
      </c>
      <c r="Z210" s="553" t="e">
        <f t="shared" si="37"/>
        <v>#N/A</v>
      </c>
      <c r="AA210" s="54"/>
      <c r="AB210" s="54"/>
      <c r="AC210" s="54"/>
      <c r="AD210" s="54"/>
      <c r="AE210" s="54"/>
      <c r="AF210" s="560">
        <f t="shared" si="40"/>
        <v>0</v>
      </c>
      <c r="AG210" s="560">
        <f t="shared" si="29"/>
        <v>0</v>
      </c>
      <c r="AH210" s="37">
        <f t="shared" si="30"/>
        <v>0</v>
      </c>
      <c r="AI210" s="560">
        <f t="shared" si="31"/>
        <v>0</v>
      </c>
      <c r="AJ210" s="560">
        <f t="shared" si="32"/>
        <v>0</v>
      </c>
      <c r="AK210" s="560">
        <f t="shared" si="33"/>
        <v>0</v>
      </c>
      <c r="AL210" s="560">
        <f t="shared" si="34"/>
        <v>0</v>
      </c>
      <c r="AM210" s="55"/>
      <c r="AN210" s="55"/>
      <c r="AO210" s="55"/>
      <c r="AP210" s="55"/>
      <c r="AQ210" s="55"/>
      <c r="AR210" s="55"/>
      <c r="AS210" s="55"/>
    </row>
    <row r="211" spans="1:45" s="39" customFormat="1" ht="25.5" x14ac:dyDescent="0.2">
      <c r="A211" s="26" t="s">
        <v>1022</v>
      </c>
      <c r="B211" s="581" t="s">
        <v>1019</v>
      </c>
      <c r="C211" s="582"/>
      <c r="D211" s="27" t="s">
        <v>1021</v>
      </c>
      <c r="E211" s="869" t="s">
        <v>1067</v>
      </c>
      <c r="F211" s="451"/>
      <c r="G211" s="29" t="s">
        <v>5</v>
      </c>
      <c r="H211" s="647" t="s">
        <v>1025</v>
      </c>
      <c r="I211" s="648"/>
      <c r="J211" s="648"/>
      <c r="K211" s="648"/>
      <c r="L211" s="648"/>
      <c r="M211" s="649"/>
      <c r="N211" s="508">
        <v>1</v>
      </c>
      <c r="O211" s="644"/>
      <c r="P211" s="645"/>
      <c r="Q211" s="645"/>
      <c r="R211" s="645"/>
      <c r="S211" s="646"/>
      <c r="T211" s="896"/>
      <c r="U211" s="34"/>
      <c r="V211" s="35" t="str">
        <f t="shared" si="41"/>
        <v/>
      </c>
      <c r="W211" s="36"/>
      <c r="X211" s="617"/>
      <c r="Y211" s="570" t="e">
        <f>VLOOKUP(E211,[1]Analysis!$E$1:$W$65536,19,FALSE)</f>
        <v>#N/A</v>
      </c>
      <c r="Z211" s="553" t="e">
        <f t="shared" si="37"/>
        <v>#N/A</v>
      </c>
      <c r="AA211" s="37"/>
      <c r="AB211" s="37"/>
      <c r="AC211" s="37"/>
      <c r="AD211" s="37"/>
      <c r="AE211" s="37"/>
      <c r="AF211" s="560">
        <f t="shared" si="40"/>
        <v>0</v>
      </c>
      <c r="AG211" s="560">
        <f t="shared" si="29"/>
        <v>0</v>
      </c>
      <c r="AH211" s="37">
        <f t="shared" si="30"/>
        <v>0</v>
      </c>
      <c r="AI211" s="560">
        <f t="shared" si="31"/>
        <v>0</v>
      </c>
      <c r="AJ211" s="560">
        <f t="shared" si="32"/>
        <v>0</v>
      </c>
      <c r="AK211" s="560">
        <f t="shared" si="33"/>
        <v>0</v>
      </c>
      <c r="AL211" s="560">
        <f t="shared" si="34"/>
        <v>0</v>
      </c>
      <c r="AM211" s="38"/>
      <c r="AN211" s="38"/>
      <c r="AO211" s="38"/>
      <c r="AP211" s="38"/>
      <c r="AQ211" s="38"/>
      <c r="AR211" s="38"/>
      <c r="AS211" s="38"/>
    </row>
    <row r="212" spans="1:45" s="56" customFormat="1" ht="13.5" customHeight="1" thickBot="1" x14ac:dyDescent="0.25">
      <c r="A212" s="40" t="s">
        <v>1022</v>
      </c>
      <c r="B212" s="72"/>
      <c r="C212" s="235"/>
      <c r="D212" s="50" t="s">
        <v>1021</v>
      </c>
      <c r="E212" s="476" t="s">
        <v>1066</v>
      </c>
      <c r="F212" s="452"/>
      <c r="G212" s="51" t="s">
        <v>5</v>
      </c>
      <c r="H212" s="650" t="s">
        <v>1026</v>
      </c>
      <c r="I212" s="651"/>
      <c r="J212" s="651"/>
      <c r="K212" s="651"/>
      <c r="L212" s="651"/>
      <c r="M212" s="652"/>
      <c r="N212" s="122">
        <v>1</v>
      </c>
      <c r="O212" s="641"/>
      <c r="P212" s="642"/>
      <c r="Q212" s="642"/>
      <c r="R212" s="642"/>
      <c r="S212" s="643"/>
      <c r="T212" s="894"/>
      <c r="U212" s="53"/>
      <c r="V212" s="61" t="str">
        <f t="shared" si="41"/>
        <v/>
      </c>
      <c r="W212" s="62"/>
      <c r="X212" s="617"/>
      <c r="Y212" s="570" t="e">
        <f>VLOOKUP(E212,[1]Analysis!$E$1:$W$65536,19,FALSE)</f>
        <v>#N/A</v>
      </c>
      <c r="Z212" s="553" t="e">
        <f t="shared" si="37"/>
        <v>#N/A</v>
      </c>
      <c r="AA212" s="54"/>
      <c r="AB212" s="54"/>
      <c r="AC212" s="54"/>
      <c r="AD212" s="54"/>
      <c r="AE212" s="54"/>
      <c r="AF212" s="560">
        <f t="shared" si="40"/>
        <v>0</v>
      </c>
      <c r="AG212" s="560">
        <f t="shared" si="29"/>
        <v>0</v>
      </c>
      <c r="AH212" s="37">
        <f t="shared" si="30"/>
        <v>0</v>
      </c>
      <c r="AI212" s="560">
        <f t="shared" si="31"/>
        <v>0</v>
      </c>
      <c r="AJ212" s="560">
        <f t="shared" si="32"/>
        <v>0</v>
      </c>
      <c r="AK212" s="560">
        <f t="shared" si="33"/>
        <v>0</v>
      </c>
      <c r="AL212" s="560">
        <f t="shared" si="34"/>
        <v>0</v>
      </c>
      <c r="AM212" s="55"/>
      <c r="AN212" s="55"/>
      <c r="AO212" s="55"/>
      <c r="AP212" s="55"/>
      <c r="AQ212" s="55"/>
      <c r="AR212" s="55"/>
      <c r="AS212" s="55"/>
    </row>
    <row r="213" spans="1:45" s="56" customFormat="1" ht="13.5" customHeight="1" thickBot="1" x14ac:dyDescent="0.25">
      <c r="A213" s="483" t="s">
        <v>819</v>
      </c>
      <c r="B213" s="78"/>
      <c r="C213" s="234"/>
      <c r="D213" s="158" t="s">
        <v>1020</v>
      </c>
      <c r="E213" s="881" t="s">
        <v>1024</v>
      </c>
      <c r="F213" s="509"/>
      <c r="G213" s="510" t="s">
        <v>5</v>
      </c>
      <c r="H213" s="653" t="s">
        <v>1023</v>
      </c>
      <c r="I213" s="654"/>
      <c r="J213" s="654"/>
      <c r="K213" s="654"/>
      <c r="L213" s="654"/>
      <c r="M213" s="655"/>
      <c r="N213" s="511">
        <v>10</v>
      </c>
      <c r="O213" s="638"/>
      <c r="P213" s="639"/>
      <c r="Q213" s="639"/>
      <c r="R213" s="639"/>
      <c r="S213" s="640"/>
      <c r="T213" s="949"/>
      <c r="U213" s="80"/>
      <c r="V213" s="512" t="str">
        <f t="shared" si="41"/>
        <v/>
      </c>
      <c r="W213" s="513"/>
      <c r="X213" s="618"/>
      <c r="Y213" s="570" t="e">
        <f>VLOOKUP(E213,[1]Analysis!$E$1:$W$65536,19,FALSE)</f>
        <v>#N/A</v>
      </c>
      <c r="Z213" s="553" t="e">
        <f t="shared" si="37"/>
        <v>#N/A</v>
      </c>
      <c r="AA213" s="54"/>
      <c r="AB213" s="54"/>
      <c r="AC213" s="54"/>
      <c r="AD213" s="54"/>
      <c r="AE213" s="54"/>
      <c r="AF213" s="560">
        <f t="shared" si="40"/>
        <v>0</v>
      </c>
      <c r="AG213" s="560">
        <f t="shared" si="29"/>
        <v>0</v>
      </c>
      <c r="AH213" s="37">
        <f t="shared" si="30"/>
        <v>0</v>
      </c>
      <c r="AI213" s="560">
        <f t="shared" si="31"/>
        <v>0</v>
      </c>
      <c r="AJ213" s="560">
        <f t="shared" si="32"/>
        <v>0</v>
      </c>
      <c r="AK213" s="560">
        <f t="shared" si="33"/>
        <v>0</v>
      </c>
      <c r="AL213" s="560">
        <f t="shared" si="34"/>
        <v>0</v>
      </c>
      <c r="AM213" s="55"/>
      <c r="AN213" s="55"/>
      <c r="AO213" s="55"/>
      <c r="AP213" s="55"/>
      <c r="AQ213" s="55"/>
      <c r="AR213" s="55"/>
      <c r="AS213" s="55"/>
    </row>
    <row r="214" spans="1:45" s="56" customFormat="1" ht="13.5" customHeight="1" thickBot="1" x14ac:dyDescent="0.25">
      <c r="A214" s="158" t="s">
        <v>819</v>
      </c>
      <c r="B214" s="621" t="s">
        <v>691</v>
      </c>
      <c r="C214" s="622"/>
      <c r="D214" s="157" t="s">
        <v>963</v>
      </c>
      <c r="E214" s="880" t="s">
        <v>965</v>
      </c>
      <c r="F214" s="465"/>
      <c r="G214" s="295" t="s">
        <v>5</v>
      </c>
      <c r="H214" s="709" t="s">
        <v>964</v>
      </c>
      <c r="I214" s="710"/>
      <c r="J214" s="710"/>
      <c r="K214" s="710"/>
      <c r="L214" s="710"/>
      <c r="M214" s="711"/>
      <c r="N214" s="296">
        <v>100</v>
      </c>
      <c r="O214" s="297"/>
      <c r="P214" s="298"/>
      <c r="Q214" s="298"/>
      <c r="R214" s="298"/>
      <c r="S214" s="299"/>
      <c r="T214" s="950"/>
      <c r="U214" s="273"/>
      <c r="V214" s="274"/>
      <c r="W214" s="300"/>
      <c r="X214" s="616">
        <v>9</v>
      </c>
      <c r="Y214" s="570" t="e">
        <f>VLOOKUP(E214,[1]Analysis!$E$1:$W$65536,19,FALSE)</f>
        <v>#N/A</v>
      </c>
      <c r="Z214" s="553" t="e">
        <f t="shared" si="37"/>
        <v>#N/A</v>
      </c>
      <c r="AA214" s="54"/>
      <c r="AB214" s="54"/>
      <c r="AC214" s="54"/>
      <c r="AD214" s="54"/>
      <c r="AE214" s="54"/>
      <c r="AF214" s="560">
        <f t="shared" si="40"/>
        <v>0</v>
      </c>
      <c r="AG214" s="560">
        <f t="shared" si="29"/>
        <v>0</v>
      </c>
      <c r="AH214" s="37">
        <f t="shared" si="30"/>
        <v>0</v>
      </c>
      <c r="AI214" s="560">
        <f t="shared" si="31"/>
        <v>0</v>
      </c>
      <c r="AJ214" s="560">
        <f t="shared" si="32"/>
        <v>0</v>
      </c>
      <c r="AK214" s="560">
        <f t="shared" si="33"/>
        <v>0</v>
      </c>
      <c r="AL214" s="560">
        <f t="shared" si="34"/>
        <v>0</v>
      </c>
      <c r="AM214" s="55"/>
      <c r="AN214" s="55"/>
      <c r="AO214" s="55"/>
      <c r="AP214" s="55"/>
      <c r="AQ214" s="55"/>
      <c r="AR214" s="55"/>
      <c r="AS214" s="55"/>
    </row>
    <row r="215" spans="1:45" s="39" customFormat="1" ht="27" customHeight="1" x14ac:dyDescent="0.2">
      <c r="A215" s="26" t="s">
        <v>144</v>
      </c>
      <c r="B215" s="196" t="s">
        <v>691</v>
      </c>
      <c r="C215" s="494"/>
      <c r="D215" s="131" t="s">
        <v>692</v>
      </c>
      <c r="E215" s="475" t="s">
        <v>166</v>
      </c>
      <c r="F215" s="258">
        <v>48247</v>
      </c>
      <c r="G215" s="42" t="s">
        <v>5</v>
      </c>
      <c r="H215" s="578" t="s">
        <v>855</v>
      </c>
      <c r="I215" s="579"/>
      <c r="J215" s="579"/>
      <c r="K215" s="579"/>
      <c r="L215" s="579"/>
      <c r="M215" s="580"/>
      <c r="N215" s="150">
        <v>25</v>
      </c>
      <c r="O215" s="656" t="s">
        <v>1028</v>
      </c>
      <c r="P215" s="657"/>
      <c r="Q215" s="657"/>
      <c r="R215" s="657"/>
      <c r="S215" s="658"/>
      <c r="T215" s="897"/>
      <c r="U215" s="47"/>
      <c r="V215" s="48" t="str">
        <f t="shared" ref="V215:V237" si="42">IF(U215*T215=0,"",U215*T215)</f>
        <v/>
      </c>
      <c r="W215" s="49"/>
      <c r="X215" s="617"/>
      <c r="Y215" s="570">
        <f>VLOOKUP(E215,[2]analysis!$B$1:$AB$65536,27,FALSE)</f>
        <v>62.9</v>
      </c>
      <c r="Z215" s="553">
        <f>Y215-AI215</f>
        <v>62.9</v>
      </c>
      <c r="AA215" s="37"/>
      <c r="AB215" s="37"/>
      <c r="AC215" s="37"/>
      <c r="AD215" s="37"/>
      <c r="AE215" s="37"/>
      <c r="AF215" s="560">
        <f t="shared" si="40"/>
        <v>0</v>
      </c>
      <c r="AG215" s="560">
        <f t="shared" si="29"/>
        <v>0</v>
      </c>
      <c r="AH215" s="37">
        <f t="shared" si="30"/>
        <v>0</v>
      </c>
      <c r="AI215" s="560">
        <f t="shared" si="31"/>
        <v>0</v>
      </c>
      <c r="AJ215" s="560">
        <f t="shared" si="32"/>
        <v>0</v>
      </c>
      <c r="AK215" s="560">
        <f t="shared" si="33"/>
        <v>0</v>
      </c>
      <c r="AL215" s="560">
        <f t="shared" si="34"/>
        <v>0</v>
      </c>
      <c r="AM215" s="38"/>
      <c r="AN215" s="38"/>
      <c r="AO215" s="38"/>
      <c r="AP215" s="38"/>
      <c r="AQ215" s="38"/>
      <c r="AR215" s="38"/>
      <c r="AS215" s="38"/>
    </row>
    <row r="216" spans="1:45" s="39" customFormat="1" ht="27" customHeight="1" x14ac:dyDescent="0.2">
      <c r="A216" s="40" t="s">
        <v>144</v>
      </c>
      <c r="B216" s="196" t="s">
        <v>691</v>
      </c>
      <c r="C216" s="230"/>
      <c r="D216" s="41" t="s">
        <v>692</v>
      </c>
      <c r="E216" s="475" t="s">
        <v>213</v>
      </c>
      <c r="F216" s="258">
        <v>48247</v>
      </c>
      <c r="G216" s="42" t="s">
        <v>5</v>
      </c>
      <c r="H216" s="790" t="s">
        <v>858</v>
      </c>
      <c r="I216" s="791"/>
      <c r="J216" s="791"/>
      <c r="K216" s="791"/>
      <c r="L216" s="791"/>
      <c r="M216" s="792"/>
      <c r="N216" s="150">
        <v>100</v>
      </c>
      <c r="O216" s="656" t="s">
        <v>1028</v>
      </c>
      <c r="P216" s="657"/>
      <c r="Q216" s="657"/>
      <c r="R216" s="657"/>
      <c r="S216" s="658"/>
      <c r="T216" s="897"/>
      <c r="U216" s="47"/>
      <c r="V216" s="48" t="str">
        <f t="shared" si="42"/>
        <v/>
      </c>
      <c r="W216" s="49"/>
      <c r="X216" s="617"/>
      <c r="Y216" s="570" t="e">
        <f>VLOOKUP(E216,[1]Analysis!$E$1:$W$65536,19,FALSE)</f>
        <v>#N/A</v>
      </c>
      <c r="Z216" s="553" t="e">
        <f t="shared" si="37"/>
        <v>#N/A</v>
      </c>
      <c r="AA216" s="37"/>
      <c r="AB216" s="37"/>
      <c r="AC216" s="37"/>
      <c r="AD216" s="37"/>
      <c r="AE216" s="37"/>
      <c r="AF216" s="560">
        <f t="shared" si="40"/>
        <v>0</v>
      </c>
      <c r="AG216" s="560">
        <f t="shared" si="29"/>
        <v>0</v>
      </c>
      <c r="AH216" s="37">
        <f t="shared" si="30"/>
        <v>0</v>
      </c>
      <c r="AI216" s="560">
        <f t="shared" si="31"/>
        <v>0</v>
      </c>
      <c r="AJ216" s="560">
        <f t="shared" si="32"/>
        <v>0</v>
      </c>
      <c r="AK216" s="560">
        <f t="shared" si="33"/>
        <v>0</v>
      </c>
      <c r="AL216" s="560">
        <f t="shared" si="34"/>
        <v>0</v>
      </c>
      <c r="AM216" s="38"/>
      <c r="AN216" s="38"/>
      <c r="AO216" s="38"/>
      <c r="AP216" s="38"/>
      <c r="AQ216" s="38"/>
      <c r="AR216" s="38"/>
      <c r="AS216" s="38"/>
    </row>
    <row r="217" spans="1:45" s="39" customFormat="1" ht="28.5" customHeight="1" x14ac:dyDescent="0.2">
      <c r="A217" s="40" t="s">
        <v>144</v>
      </c>
      <c r="B217" s="196" t="s">
        <v>691</v>
      </c>
      <c r="C217" s="230"/>
      <c r="D217" s="41" t="s">
        <v>692</v>
      </c>
      <c r="E217" s="475" t="s">
        <v>168</v>
      </c>
      <c r="F217" s="258">
        <v>49214</v>
      </c>
      <c r="G217" s="42" t="s">
        <v>5</v>
      </c>
      <c r="H217" s="578" t="s">
        <v>167</v>
      </c>
      <c r="I217" s="579"/>
      <c r="J217" s="579"/>
      <c r="K217" s="579"/>
      <c r="L217" s="579"/>
      <c r="M217" s="580"/>
      <c r="N217" s="150">
        <v>50</v>
      </c>
      <c r="O217" s="656" t="s">
        <v>1029</v>
      </c>
      <c r="P217" s="657"/>
      <c r="Q217" s="657"/>
      <c r="R217" s="657"/>
      <c r="S217" s="658"/>
      <c r="T217" s="897"/>
      <c r="U217" s="47"/>
      <c r="V217" s="48" t="str">
        <f t="shared" si="42"/>
        <v/>
      </c>
      <c r="W217" s="49"/>
      <c r="X217" s="617"/>
      <c r="Y217" s="570">
        <f>VLOOKUP(E217,[2]analysis!$B$1:$AB$65536,27,FALSE)</f>
        <v>34.1</v>
      </c>
      <c r="Z217" s="553">
        <f>Y217-AI217</f>
        <v>34.1</v>
      </c>
      <c r="AA217" s="37"/>
      <c r="AB217" s="37"/>
      <c r="AC217" s="37"/>
      <c r="AD217" s="37"/>
      <c r="AE217" s="37"/>
      <c r="AF217" s="560">
        <f t="shared" si="40"/>
        <v>0</v>
      </c>
      <c r="AG217" s="560">
        <f t="shared" si="29"/>
        <v>0</v>
      </c>
      <c r="AH217" s="37">
        <f t="shared" si="30"/>
        <v>0</v>
      </c>
      <c r="AI217" s="560">
        <f t="shared" si="31"/>
        <v>0</v>
      </c>
      <c r="AJ217" s="560">
        <f t="shared" si="32"/>
        <v>0</v>
      </c>
      <c r="AK217" s="560">
        <f t="shared" si="33"/>
        <v>0</v>
      </c>
      <c r="AL217" s="560">
        <f t="shared" si="34"/>
        <v>0</v>
      </c>
      <c r="AM217" s="38"/>
      <c r="AN217" s="38"/>
      <c r="AO217" s="38"/>
      <c r="AP217" s="38"/>
      <c r="AQ217" s="38"/>
      <c r="AR217" s="38"/>
      <c r="AS217" s="38"/>
    </row>
    <row r="218" spans="1:45" s="56" customFormat="1" ht="15" customHeight="1" x14ac:dyDescent="0.2">
      <c r="A218" s="40" t="s">
        <v>144</v>
      </c>
      <c r="B218" s="72" t="s">
        <v>691</v>
      </c>
      <c r="C218" s="235"/>
      <c r="D218" s="40" t="s">
        <v>692</v>
      </c>
      <c r="E218" s="475" t="s">
        <v>215</v>
      </c>
      <c r="F218" s="258">
        <v>49214</v>
      </c>
      <c r="G218" s="42" t="s">
        <v>5</v>
      </c>
      <c r="H218" s="790" t="s">
        <v>859</v>
      </c>
      <c r="I218" s="791"/>
      <c r="J218" s="791"/>
      <c r="K218" s="791"/>
      <c r="L218" s="791"/>
      <c r="M218" s="792"/>
      <c r="N218" s="151">
        <v>300</v>
      </c>
      <c r="O218" s="656" t="s">
        <v>1029</v>
      </c>
      <c r="P218" s="657"/>
      <c r="Q218" s="657"/>
      <c r="R218" s="657"/>
      <c r="S218" s="658"/>
      <c r="T218" s="897"/>
      <c r="U218" s="47"/>
      <c r="V218" s="48" t="str">
        <f t="shared" si="42"/>
        <v/>
      </c>
      <c r="W218" s="49"/>
      <c r="X218" s="617"/>
      <c r="Y218" s="570" t="e">
        <f>VLOOKUP(E218,[1]Analysis!$E$1:$W$65536,19,FALSE)</f>
        <v>#N/A</v>
      </c>
      <c r="Z218" s="553" t="e">
        <f t="shared" si="37"/>
        <v>#N/A</v>
      </c>
      <c r="AA218" s="54"/>
      <c r="AB218" s="54"/>
      <c r="AC218" s="54"/>
      <c r="AD218" s="54"/>
      <c r="AE218" s="54"/>
      <c r="AF218" s="560">
        <f t="shared" si="40"/>
        <v>0</v>
      </c>
      <c r="AG218" s="560">
        <f t="shared" ref="AG218:AG281" si="43">T218*$AG$30</f>
        <v>0</v>
      </c>
      <c r="AH218" s="37">
        <f t="shared" ref="AH218:AH281" si="44">AG218/1.1</f>
        <v>0</v>
      </c>
      <c r="AI218" s="560">
        <f t="shared" ref="AI218:AI281" si="45">AF218+AH218</f>
        <v>0</v>
      </c>
      <c r="AJ218" s="560">
        <f t="shared" ref="AJ218:AJ281" si="46">T218*AJ$30</f>
        <v>0</v>
      </c>
      <c r="AK218" s="560">
        <f t="shared" ref="AK218:AK281" si="47">AJ218/1.1</f>
        <v>0</v>
      </c>
      <c r="AL218" s="560">
        <f t="shared" ref="AL218:AL281" si="48">$AF218+AK218</f>
        <v>0</v>
      </c>
      <c r="AM218" s="55"/>
      <c r="AN218" s="55"/>
      <c r="AO218" s="55"/>
      <c r="AP218" s="55"/>
      <c r="AQ218" s="55"/>
      <c r="AR218" s="55"/>
      <c r="AS218" s="55"/>
    </row>
    <row r="219" spans="1:45" s="56" customFormat="1" ht="12.75" customHeight="1" x14ac:dyDescent="0.2">
      <c r="A219" s="40" t="s">
        <v>144</v>
      </c>
      <c r="B219" s="72" t="s">
        <v>691</v>
      </c>
      <c r="C219" s="235"/>
      <c r="D219" s="40" t="s">
        <v>692</v>
      </c>
      <c r="E219" s="475" t="s">
        <v>169</v>
      </c>
      <c r="F219" s="258">
        <v>6000</v>
      </c>
      <c r="G219" s="42" t="s">
        <v>5</v>
      </c>
      <c r="H219" s="793" t="s">
        <v>856</v>
      </c>
      <c r="I219" s="794"/>
      <c r="J219" s="794"/>
      <c r="K219" s="794"/>
      <c r="L219" s="794"/>
      <c r="M219" s="795"/>
      <c r="N219" s="151">
        <v>50</v>
      </c>
      <c r="O219" s="656" t="s">
        <v>1030</v>
      </c>
      <c r="P219" s="657"/>
      <c r="Q219" s="657"/>
      <c r="R219" s="657"/>
      <c r="S219" s="658"/>
      <c r="T219" s="897"/>
      <c r="U219" s="47"/>
      <c r="V219" s="48" t="str">
        <f t="shared" si="42"/>
        <v/>
      </c>
      <c r="W219" s="49"/>
      <c r="X219" s="617"/>
      <c r="Y219" s="570">
        <f>VLOOKUP(E219,[2]analysis!$B$1:$AB$65536,27,FALSE)</f>
        <v>15.75</v>
      </c>
      <c r="Z219" s="553">
        <f>Y219-AI219</f>
        <v>15.75</v>
      </c>
      <c r="AA219" s="54"/>
      <c r="AB219" s="54"/>
      <c r="AC219" s="54"/>
      <c r="AD219" s="54"/>
      <c r="AE219" s="54"/>
      <c r="AF219" s="560">
        <f t="shared" si="40"/>
        <v>0</v>
      </c>
      <c r="AG219" s="560">
        <f t="shared" si="43"/>
        <v>0</v>
      </c>
      <c r="AH219" s="37">
        <f t="shared" si="44"/>
        <v>0</v>
      </c>
      <c r="AI219" s="560">
        <f t="shared" si="45"/>
        <v>0</v>
      </c>
      <c r="AJ219" s="560">
        <f t="shared" si="46"/>
        <v>0</v>
      </c>
      <c r="AK219" s="560">
        <f t="shared" si="47"/>
        <v>0</v>
      </c>
      <c r="AL219" s="560">
        <f t="shared" si="48"/>
        <v>0</v>
      </c>
      <c r="AM219" s="55"/>
      <c r="AN219" s="55"/>
      <c r="AO219" s="55"/>
      <c r="AP219" s="55"/>
      <c r="AQ219" s="55"/>
      <c r="AR219" s="55"/>
      <c r="AS219" s="55"/>
    </row>
    <row r="220" spans="1:45" s="56" customFormat="1" ht="12.75" customHeight="1" x14ac:dyDescent="0.2">
      <c r="A220" s="40" t="s">
        <v>144</v>
      </c>
      <c r="B220" s="72" t="s">
        <v>691</v>
      </c>
      <c r="C220" s="235"/>
      <c r="D220" s="40" t="s">
        <v>692</v>
      </c>
      <c r="E220" s="475" t="s">
        <v>214</v>
      </c>
      <c r="F220" s="258">
        <v>6000</v>
      </c>
      <c r="G220" s="42" t="s">
        <v>5</v>
      </c>
      <c r="H220" s="690" t="s">
        <v>856</v>
      </c>
      <c r="I220" s="691"/>
      <c r="J220" s="691"/>
      <c r="K220" s="691"/>
      <c r="L220" s="691"/>
      <c r="M220" s="692"/>
      <c r="N220" s="151">
        <v>300</v>
      </c>
      <c r="O220" s="656" t="s">
        <v>1030</v>
      </c>
      <c r="P220" s="657"/>
      <c r="Q220" s="657"/>
      <c r="R220" s="657"/>
      <c r="S220" s="658"/>
      <c r="T220" s="897"/>
      <c r="U220" s="47"/>
      <c r="V220" s="48" t="str">
        <f t="shared" si="42"/>
        <v/>
      </c>
      <c r="W220" s="49"/>
      <c r="X220" s="617"/>
      <c r="Y220" s="570" t="e">
        <f>VLOOKUP(E220,[1]Analysis!$E$1:$W$65536,19,FALSE)</f>
        <v>#N/A</v>
      </c>
      <c r="Z220" s="553" t="e">
        <f t="shared" si="37"/>
        <v>#N/A</v>
      </c>
      <c r="AA220" s="54"/>
      <c r="AB220" s="54"/>
      <c r="AC220" s="54"/>
      <c r="AD220" s="54"/>
      <c r="AE220" s="54"/>
      <c r="AF220" s="560">
        <f t="shared" si="40"/>
        <v>0</v>
      </c>
      <c r="AG220" s="560">
        <f t="shared" si="43"/>
        <v>0</v>
      </c>
      <c r="AH220" s="37">
        <f t="shared" si="44"/>
        <v>0</v>
      </c>
      <c r="AI220" s="560">
        <f t="shared" si="45"/>
        <v>0</v>
      </c>
      <c r="AJ220" s="560">
        <f t="shared" si="46"/>
        <v>0</v>
      </c>
      <c r="AK220" s="560">
        <f t="shared" si="47"/>
        <v>0</v>
      </c>
      <c r="AL220" s="560">
        <f t="shared" si="48"/>
        <v>0</v>
      </c>
      <c r="AM220" s="55"/>
      <c r="AN220" s="55"/>
      <c r="AO220" s="55"/>
      <c r="AP220" s="55"/>
      <c r="AQ220" s="55"/>
      <c r="AR220" s="55"/>
      <c r="AS220" s="55"/>
    </row>
    <row r="221" spans="1:45" s="56" customFormat="1" ht="25.5" customHeight="1" x14ac:dyDescent="0.2">
      <c r="A221" s="40" t="s">
        <v>144</v>
      </c>
      <c r="B221" s="72" t="s">
        <v>691</v>
      </c>
      <c r="C221" s="235"/>
      <c r="D221" s="40" t="s">
        <v>692</v>
      </c>
      <c r="E221" s="475" t="s">
        <v>170</v>
      </c>
      <c r="F221" s="258">
        <v>6001</v>
      </c>
      <c r="G221" s="42" t="s">
        <v>5</v>
      </c>
      <c r="H221" s="790" t="s">
        <v>857</v>
      </c>
      <c r="I221" s="791"/>
      <c r="J221" s="791"/>
      <c r="K221" s="791"/>
      <c r="L221" s="791"/>
      <c r="M221" s="792"/>
      <c r="N221" s="151">
        <v>50</v>
      </c>
      <c r="O221" s="656" t="s">
        <v>1031</v>
      </c>
      <c r="P221" s="657"/>
      <c r="Q221" s="657"/>
      <c r="R221" s="657"/>
      <c r="S221" s="658"/>
      <c r="T221" s="897"/>
      <c r="U221" s="47"/>
      <c r="V221" s="48" t="str">
        <f t="shared" si="42"/>
        <v/>
      </c>
      <c r="W221" s="49"/>
      <c r="X221" s="617"/>
      <c r="Y221" s="570">
        <f>VLOOKUP(E221,[2]analysis!$B$1:$AB$65536,27,FALSE)</f>
        <v>21.5</v>
      </c>
      <c r="Z221" s="553">
        <f>Y221-AI221</f>
        <v>21.5</v>
      </c>
      <c r="AA221" s="54"/>
      <c r="AB221" s="54"/>
      <c r="AC221" s="54"/>
      <c r="AD221" s="54"/>
      <c r="AE221" s="54"/>
      <c r="AF221" s="560">
        <f t="shared" si="40"/>
        <v>0</v>
      </c>
      <c r="AG221" s="560">
        <f t="shared" si="43"/>
        <v>0</v>
      </c>
      <c r="AH221" s="37">
        <f t="shared" si="44"/>
        <v>0</v>
      </c>
      <c r="AI221" s="560">
        <f t="shared" si="45"/>
        <v>0</v>
      </c>
      <c r="AJ221" s="560">
        <f t="shared" si="46"/>
        <v>0</v>
      </c>
      <c r="AK221" s="560">
        <f t="shared" si="47"/>
        <v>0</v>
      </c>
      <c r="AL221" s="560">
        <f t="shared" si="48"/>
        <v>0</v>
      </c>
      <c r="AM221" s="55"/>
      <c r="AN221" s="55"/>
      <c r="AO221" s="55"/>
      <c r="AP221" s="55"/>
      <c r="AQ221" s="55"/>
      <c r="AR221" s="55"/>
      <c r="AS221" s="55"/>
    </row>
    <row r="222" spans="1:45" s="56" customFormat="1" ht="13.5" customHeight="1" thickBot="1" x14ac:dyDescent="0.25">
      <c r="A222" s="40" t="s">
        <v>144</v>
      </c>
      <c r="B222" s="72" t="s">
        <v>691</v>
      </c>
      <c r="C222" s="235"/>
      <c r="D222" s="40" t="s">
        <v>692</v>
      </c>
      <c r="E222" s="873" t="s">
        <v>216</v>
      </c>
      <c r="F222" s="457">
        <v>6001</v>
      </c>
      <c r="G222" s="152" t="s">
        <v>5</v>
      </c>
      <c r="H222" s="650" t="s">
        <v>860</v>
      </c>
      <c r="I222" s="651"/>
      <c r="J222" s="651"/>
      <c r="K222" s="651"/>
      <c r="L222" s="651"/>
      <c r="M222" s="652"/>
      <c r="N222" s="252">
        <v>300</v>
      </c>
      <c r="O222" s="656" t="s">
        <v>1031</v>
      </c>
      <c r="P222" s="657"/>
      <c r="Q222" s="657"/>
      <c r="R222" s="657"/>
      <c r="S222" s="658"/>
      <c r="T222" s="900"/>
      <c r="U222" s="135"/>
      <c r="V222" s="136" t="str">
        <f t="shared" si="42"/>
        <v/>
      </c>
      <c r="W222" s="137"/>
      <c r="X222" s="617"/>
      <c r="Y222" s="570" t="e">
        <f>VLOOKUP(E222,[1]Analysis!$E$1:$W$65536,19,FALSE)</f>
        <v>#N/A</v>
      </c>
      <c r="Z222" s="553" t="e">
        <f t="shared" si="37"/>
        <v>#N/A</v>
      </c>
      <c r="AA222" s="54"/>
      <c r="AB222" s="54"/>
      <c r="AC222" s="54"/>
      <c r="AD222" s="54"/>
      <c r="AE222" s="54"/>
      <c r="AF222" s="560">
        <f t="shared" si="40"/>
        <v>0</v>
      </c>
      <c r="AG222" s="560">
        <f t="shared" si="43"/>
        <v>0</v>
      </c>
      <c r="AH222" s="37">
        <f t="shared" si="44"/>
        <v>0</v>
      </c>
      <c r="AI222" s="560">
        <f t="shared" si="45"/>
        <v>0</v>
      </c>
      <c r="AJ222" s="560">
        <f t="shared" si="46"/>
        <v>0</v>
      </c>
      <c r="AK222" s="560">
        <f t="shared" si="47"/>
        <v>0</v>
      </c>
      <c r="AL222" s="560">
        <f t="shared" si="48"/>
        <v>0</v>
      </c>
      <c r="AM222" s="55"/>
      <c r="AN222" s="55"/>
      <c r="AO222" s="55"/>
      <c r="AP222" s="55"/>
      <c r="AQ222" s="55"/>
      <c r="AR222" s="55"/>
      <c r="AS222" s="55"/>
    </row>
    <row r="223" spans="1:45" s="56" customFormat="1" ht="12.75" customHeight="1" x14ac:dyDescent="0.2">
      <c r="A223" s="40" t="s">
        <v>144</v>
      </c>
      <c r="B223" s="72" t="s">
        <v>691</v>
      </c>
      <c r="C223" s="235"/>
      <c r="D223" s="26" t="s">
        <v>693</v>
      </c>
      <c r="E223" s="869"/>
      <c r="F223" s="451">
        <v>7000</v>
      </c>
      <c r="G223" s="70" t="s">
        <v>5</v>
      </c>
      <c r="H223" s="841" t="s">
        <v>1032</v>
      </c>
      <c r="I223" s="842"/>
      <c r="J223" s="842"/>
      <c r="K223" s="842"/>
      <c r="L223" s="842"/>
      <c r="M223" s="843"/>
      <c r="N223" s="153"/>
      <c r="O223" s="613" t="s">
        <v>35</v>
      </c>
      <c r="P223" s="614"/>
      <c r="Q223" s="614"/>
      <c r="R223" s="614"/>
      <c r="S223" s="615"/>
      <c r="T223" s="912"/>
      <c r="U223" s="34"/>
      <c r="V223" s="35" t="str">
        <f t="shared" si="42"/>
        <v/>
      </c>
      <c r="W223" s="36"/>
      <c r="X223" s="617"/>
      <c r="Y223" s="570" t="e">
        <f>VLOOKUP(E223,[1]Analysis!$E$1:$W$65536,19,FALSE)</f>
        <v>#N/A</v>
      </c>
      <c r="Z223" s="553" t="e">
        <f t="shared" si="37"/>
        <v>#N/A</v>
      </c>
      <c r="AA223" s="54"/>
      <c r="AB223" s="54"/>
      <c r="AC223" s="54"/>
      <c r="AD223" s="54"/>
      <c r="AE223" s="54"/>
      <c r="AF223" s="560">
        <f t="shared" si="40"/>
        <v>0</v>
      </c>
      <c r="AG223" s="560">
        <f t="shared" si="43"/>
        <v>0</v>
      </c>
      <c r="AH223" s="37">
        <f t="shared" si="44"/>
        <v>0</v>
      </c>
      <c r="AI223" s="560">
        <f t="shared" si="45"/>
        <v>0</v>
      </c>
      <c r="AJ223" s="560">
        <f t="shared" si="46"/>
        <v>0</v>
      </c>
      <c r="AK223" s="560">
        <f t="shared" si="47"/>
        <v>0</v>
      </c>
      <c r="AL223" s="560">
        <f t="shared" si="48"/>
        <v>0</v>
      </c>
      <c r="AM223" s="55"/>
      <c r="AN223" s="55"/>
      <c r="AO223" s="55"/>
      <c r="AP223" s="55"/>
      <c r="AQ223" s="55"/>
      <c r="AR223" s="55"/>
      <c r="AS223" s="55"/>
    </row>
    <row r="224" spans="1:45" s="55" customFormat="1" ht="12.75" customHeight="1" x14ac:dyDescent="0.2">
      <c r="A224" s="40" t="s">
        <v>144</v>
      </c>
      <c r="B224" s="72" t="s">
        <v>691</v>
      </c>
      <c r="C224" s="235"/>
      <c r="D224" s="40" t="s">
        <v>693</v>
      </c>
      <c r="E224" s="475" t="s">
        <v>208</v>
      </c>
      <c r="F224" s="463"/>
      <c r="G224" s="423" t="s">
        <v>172</v>
      </c>
      <c r="H224" s="376" t="s">
        <v>207</v>
      </c>
      <c r="I224" s="377"/>
      <c r="J224" s="377"/>
      <c r="K224" s="377"/>
      <c r="L224" s="377"/>
      <c r="M224" s="378"/>
      <c r="N224" s="416">
        <v>15</v>
      </c>
      <c r="O224" s="603" t="s">
        <v>62</v>
      </c>
      <c r="P224" s="601"/>
      <c r="Q224" s="601"/>
      <c r="R224" s="601"/>
      <c r="S224" s="602"/>
      <c r="T224" s="911"/>
      <c r="U224" s="555"/>
      <c r="V224" s="421"/>
      <c r="W224" s="422"/>
      <c r="X224" s="617"/>
      <c r="Y224" s="570">
        <f>VLOOKUP(E224,[2]analysis!$B$1:$AB$65536,27,FALSE)</f>
        <v>39.950000000000003</v>
      </c>
      <c r="Z224" s="553">
        <f>Y224-AI224</f>
        <v>39.950000000000003</v>
      </c>
      <c r="AA224" s="54"/>
      <c r="AB224" s="54"/>
      <c r="AC224" s="54"/>
      <c r="AD224" s="54"/>
      <c r="AE224" s="54"/>
      <c r="AF224" s="560">
        <f t="shared" si="40"/>
        <v>0</v>
      </c>
      <c r="AG224" s="560">
        <f t="shared" si="43"/>
        <v>0</v>
      </c>
      <c r="AH224" s="37">
        <f t="shared" si="44"/>
        <v>0</v>
      </c>
      <c r="AI224" s="560">
        <f t="shared" si="45"/>
        <v>0</v>
      </c>
      <c r="AJ224" s="560">
        <f t="shared" si="46"/>
        <v>0</v>
      </c>
      <c r="AK224" s="560">
        <f t="shared" si="47"/>
        <v>0</v>
      </c>
      <c r="AL224" s="560">
        <f t="shared" si="48"/>
        <v>0</v>
      </c>
    </row>
    <row r="225" spans="1:45" s="55" customFormat="1" ht="12.75" customHeight="1" x14ac:dyDescent="0.2">
      <c r="A225" s="40" t="s">
        <v>144</v>
      </c>
      <c r="B225" s="72" t="s">
        <v>691</v>
      </c>
      <c r="C225" s="235"/>
      <c r="D225" s="40" t="s">
        <v>693</v>
      </c>
      <c r="E225" s="475" t="s">
        <v>173</v>
      </c>
      <c r="F225" s="463"/>
      <c r="G225" s="423" t="s">
        <v>172</v>
      </c>
      <c r="H225" s="376" t="s">
        <v>171</v>
      </c>
      <c r="I225" s="377"/>
      <c r="J225" s="377"/>
      <c r="K225" s="377"/>
      <c r="L225" s="377"/>
      <c r="M225" s="378"/>
      <c r="N225" s="416">
        <v>75</v>
      </c>
      <c r="O225" s="603" t="s">
        <v>62</v>
      </c>
      <c r="P225" s="601"/>
      <c r="Q225" s="601"/>
      <c r="R225" s="601"/>
      <c r="S225" s="602"/>
      <c r="T225" s="905"/>
      <c r="U225" s="420"/>
      <c r="V225" s="421"/>
      <c r="W225" s="422"/>
      <c r="X225" s="617"/>
      <c r="Y225" s="570" t="e">
        <f>VLOOKUP(E225,[1]Analysis!$E$1:$W$65536,19,FALSE)</f>
        <v>#N/A</v>
      </c>
      <c r="Z225" s="553" t="e">
        <f t="shared" si="37"/>
        <v>#N/A</v>
      </c>
      <c r="AA225" s="54"/>
      <c r="AB225" s="54"/>
      <c r="AC225" s="54"/>
      <c r="AD225" s="54"/>
      <c r="AE225" s="54"/>
      <c r="AF225" s="560">
        <f t="shared" si="40"/>
        <v>0</v>
      </c>
      <c r="AG225" s="560">
        <f t="shared" si="43"/>
        <v>0</v>
      </c>
      <c r="AH225" s="37">
        <f t="shared" si="44"/>
        <v>0</v>
      </c>
      <c r="AI225" s="560">
        <f t="shared" si="45"/>
        <v>0</v>
      </c>
      <c r="AJ225" s="560">
        <f t="shared" si="46"/>
        <v>0</v>
      </c>
      <c r="AK225" s="560">
        <f t="shared" si="47"/>
        <v>0</v>
      </c>
      <c r="AL225" s="560">
        <f t="shared" si="48"/>
        <v>0</v>
      </c>
    </row>
    <row r="226" spans="1:45" s="55" customFormat="1" ht="12.75" customHeight="1" x14ac:dyDescent="0.2">
      <c r="A226" s="40" t="s">
        <v>144</v>
      </c>
      <c r="B226" s="72" t="s">
        <v>691</v>
      </c>
      <c r="C226" s="235"/>
      <c r="D226" s="40" t="s">
        <v>693</v>
      </c>
      <c r="E226" s="475" t="s">
        <v>209</v>
      </c>
      <c r="F226" s="463"/>
      <c r="G226" s="423" t="s">
        <v>172</v>
      </c>
      <c r="H226" s="376" t="s">
        <v>207</v>
      </c>
      <c r="I226" s="377"/>
      <c r="J226" s="377"/>
      <c r="K226" s="377"/>
      <c r="L226" s="377"/>
      <c r="M226" s="378"/>
      <c r="N226" s="416">
        <v>15</v>
      </c>
      <c r="O226" s="603" t="s">
        <v>103</v>
      </c>
      <c r="P226" s="601"/>
      <c r="Q226" s="601"/>
      <c r="R226" s="601"/>
      <c r="S226" s="602"/>
      <c r="T226" s="911"/>
      <c r="U226" s="555"/>
      <c r="V226" s="421"/>
      <c r="W226" s="422"/>
      <c r="X226" s="617"/>
      <c r="Y226" s="570">
        <f>VLOOKUP(E226,[2]analysis!$B$1:$AB$65536,27,FALSE)</f>
        <v>40.9</v>
      </c>
      <c r="Z226" s="553">
        <f>Y226-AI226</f>
        <v>40.9</v>
      </c>
      <c r="AA226" s="54"/>
      <c r="AB226" s="54"/>
      <c r="AC226" s="54"/>
      <c r="AD226" s="54"/>
      <c r="AE226" s="54"/>
      <c r="AF226" s="560">
        <f t="shared" si="40"/>
        <v>0</v>
      </c>
      <c r="AG226" s="560">
        <f t="shared" si="43"/>
        <v>0</v>
      </c>
      <c r="AH226" s="37">
        <f t="shared" si="44"/>
        <v>0</v>
      </c>
      <c r="AI226" s="560">
        <f t="shared" si="45"/>
        <v>0</v>
      </c>
      <c r="AJ226" s="560">
        <f t="shared" si="46"/>
        <v>0</v>
      </c>
      <c r="AK226" s="560">
        <f t="shared" si="47"/>
        <v>0</v>
      </c>
      <c r="AL226" s="560">
        <f t="shared" si="48"/>
        <v>0</v>
      </c>
    </row>
    <row r="227" spans="1:45" s="55" customFormat="1" ht="12.75" customHeight="1" x14ac:dyDescent="0.2">
      <c r="A227" s="40" t="s">
        <v>144</v>
      </c>
      <c r="B227" s="72" t="s">
        <v>691</v>
      </c>
      <c r="C227" s="235"/>
      <c r="D227" s="40" t="s">
        <v>693</v>
      </c>
      <c r="E227" s="475" t="s">
        <v>174</v>
      </c>
      <c r="F227" s="463"/>
      <c r="G227" s="423" t="s">
        <v>172</v>
      </c>
      <c r="H227" s="432" t="s">
        <v>171</v>
      </c>
      <c r="I227" s="433"/>
      <c r="J227" s="433"/>
      <c r="K227" s="433"/>
      <c r="L227" s="433"/>
      <c r="M227" s="434"/>
      <c r="N227" s="416">
        <v>75</v>
      </c>
      <c r="O227" s="603" t="s">
        <v>103</v>
      </c>
      <c r="P227" s="601"/>
      <c r="Q227" s="601"/>
      <c r="R227" s="601"/>
      <c r="S227" s="602"/>
      <c r="T227" s="905"/>
      <c r="U227" s="420"/>
      <c r="V227" s="421"/>
      <c r="W227" s="422"/>
      <c r="X227" s="617"/>
      <c r="Y227" s="570" t="e">
        <f>VLOOKUP(E227,[1]Analysis!$E$1:$W$65536,19,FALSE)</f>
        <v>#N/A</v>
      </c>
      <c r="Z227" s="553" t="e">
        <f t="shared" si="37"/>
        <v>#N/A</v>
      </c>
      <c r="AA227" s="54"/>
      <c r="AB227" s="54"/>
      <c r="AC227" s="54"/>
      <c r="AD227" s="54"/>
      <c r="AE227" s="54"/>
      <c r="AF227" s="560">
        <f t="shared" si="40"/>
        <v>0</v>
      </c>
      <c r="AG227" s="560">
        <f t="shared" si="43"/>
        <v>0</v>
      </c>
      <c r="AH227" s="37">
        <f t="shared" si="44"/>
        <v>0</v>
      </c>
      <c r="AI227" s="560">
        <f t="shared" si="45"/>
        <v>0</v>
      </c>
      <c r="AJ227" s="560">
        <f t="shared" si="46"/>
        <v>0</v>
      </c>
      <c r="AK227" s="560">
        <f t="shared" si="47"/>
        <v>0</v>
      </c>
      <c r="AL227" s="560">
        <f t="shared" si="48"/>
        <v>0</v>
      </c>
    </row>
    <row r="228" spans="1:45" s="39" customFormat="1" ht="26.25" customHeight="1" x14ac:dyDescent="0.2">
      <c r="A228" s="41" t="s">
        <v>144</v>
      </c>
      <c r="B228" s="196" t="s">
        <v>691</v>
      </c>
      <c r="C228" s="230"/>
      <c r="D228" s="41" t="s">
        <v>693</v>
      </c>
      <c r="E228" s="475"/>
      <c r="F228" s="258">
        <v>69979</v>
      </c>
      <c r="G228" s="93" t="s">
        <v>5</v>
      </c>
      <c r="H228" s="583" t="s">
        <v>1033</v>
      </c>
      <c r="I228" s="584"/>
      <c r="J228" s="584"/>
      <c r="K228" s="584"/>
      <c r="L228" s="584"/>
      <c r="M228" s="585"/>
      <c r="N228" s="133"/>
      <c r="O228" s="629" t="s">
        <v>24</v>
      </c>
      <c r="P228" s="630"/>
      <c r="Q228" s="630"/>
      <c r="R228" s="630"/>
      <c r="S228" s="631"/>
      <c r="T228" s="913"/>
      <c r="U228" s="47"/>
      <c r="V228" s="48" t="str">
        <f t="shared" si="42"/>
        <v/>
      </c>
      <c r="W228" s="49"/>
      <c r="X228" s="617"/>
      <c r="Y228" s="570" t="e">
        <f>VLOOKUP(E228,[1]Analysis!$E$1:$W$65536,19,FALSE)</f>
        <v>#N/A</v>
      </c>
      <c r="Z228" s="553" t="e">
        <f t="shared" si="37"/>
        <v>#N/A</v>
      </c>
      <c r="AA228" s="37"/>
      <c r="AB228" s="37"/>
      <c r="AC228" s="37"/>
      <c r="AD228" s="37"/>
      <c r="AE228" s="37"/>
      <c r="AF228" s="560">
        <f t="shared" si="40"/>
        <v>0</v>
      </c>
      <c r="AG228" s="560">
        <f t="shared" si="43"/>
        <v>0</v>
      </c>
      <c r="AH228" s="37">
        <f t="shared" si="44"/>
        <v>0</v>
      </c>
      <c r="AI228" s="560">
        <f t="shared" si="45"/>
        <v>0</v>
      </c>
      <c r="AJ228" s="560">
        <f t="shared" si="46"/>
        <v>0</v>
      </c>
      <c r="AK228" s="560">
        <f t="shared" si="47"/>
        <v>0</v>
      </c>
      <c r="AL228" s="560">
        <f t="shared" si="48"/>
        <v>0</v>
      </c>
      <c r="AM228" s="38"/>
      <c r="AN228" s="38"/>
      <c r="AO228" s="38"/>
      <c r="AP228" s="38"/>
      <c r="AQ228" s="38"/>
      <c r="AR228" s="38"/>
      <c r="AS228" s="38"/>
    </row>
    <row r="229" spans="1:45" s="56" customFormat="1" ht="12.75" customHeight="1" x14ac:dyDescent="0.2">
      <c r="A229" s="40" t="s">
        <v>144</v>
      </c>
      <c r="B229" s="72" t="s">
        <v>691</v>
      </c>
      <c r="C229" s="235"/>
      <c r="D229" s="40" t="s">
        <v>693</v>
      </c>
      <c r="E229" s="873" t="s">
        <v>212</v>
      </c>
      <c r="F229" s="457"/>
      <c r="G229" s="134" t="s">
        <v>172</v>
      </c>
      <c r="H229" s="191" t="s">
        <v>210</v>
      </c>
      <c r="I229" s="202"/>
      <c r="J229" s="202"/>
      <c r="K229" s="202"/>
      <c r="L229" s="202"/>
      <c r="M229" s="188"/>
      <c r="N229" s="154">
        <v>10</v>
      </c>
      <c r="O229" s="740" t="s">
        <v>58</v>
      </c>
      <c r="P229" s="741"/>
      <c r="Q229" s="741"/>
      <c r="R229" s="741"/>
      <c r="S229" s="742"/>
      <c r="T229" s="899"/>
      <c r="U229" s="135"/>
      <c r="V229" s="136" t="str">
        <f t="shared" si="42"/>
        <v/>
      </c>
      <c r="W229" s="137"/>
      <c r="X229" s="617"/>
      <c r="Y229" s="570" t="e">
        <f>VLOOKUP(E229,[1]Analysis!$E$1:$W$65536,19,FALSE)</f>
        <v>#N/A</v>
      </c>
      <c r="Z229" s="553" t="e">
        <f t="shared" si="37"/>
        <v>#N/A</v>
      </c>
      <c r="AA229" s="54"/>
      <c r="AB229" s="54"/>
      <c r="AC229" s="54"/>
      <c r="AD229" s="54"/>
      <c r="AE229" s="54"/>
      <c r="AF229" s="560">
        <f t="shared" si="40"/>
        <v>0</v>
      </c>
      <c r="AG229" s="560">
        <f t="shared" si="43"/>
        <v>0</v>
      </c>
      <c r="AH229" s="37">
        <f t="shared" si="44"/>
        <v>0</v>
      </c>
      <c r="AI229" s="560">
        <f t="shared" si="45"/>
        <v>0</v>
      </c>
      <c r="AJ229" s="560">
        <f t="shared" si="46"/>
        <v>0</v>
      </c>
      <c r="AK229" s="560">
        <f t="shared" si="47"/>
        <v>0</v>
      </c>
      <c r="AL229" s="560">
        <f t="shared" si="48"/>
        <v>0</v>
      </c>
      <c r="AM229" s="55"/>
      <c r="AN229" s="55"/>
      <c r="AO229" s="55"/>
      <c r="AP229" s="55"/>
      <c r="AQ229" s="55"/>
      <c r="AR229" s="55"/>
      <c r="AS229" s="55"/>
    </row>
    <row r="230" spans="1:45" s="56" customFormat="1" ht="12.75" customHeight="1" x14ac:dyDescent="0.2">
      <c r="A230" s="40" t="s">
        <v>144</v>
      </c>
      <c r="B230" s="72" t="s">
        <v>691</v>
      </c>
      <c r="C230" s="235"/>
      <c r="D230" s="40" t="s">
        <v>693</v>
      </c>
      <c r="E230" s="470" t="s">
        <v>177</v>
      </c>
      <c r="F230" s="258"/>
      <c r="G230" s="42" t="s">
        <v>172</v>
      </c>
      <c r="H230" s="195" t="s">
        <v>175</v>
      </c>
      <c r="I230" s="209"/>
      <c r="J230" s="209"/>
      <c r="K230" s="209"/>
      <c r="L230" s="209"/>
      <c r="M230" s="200"/>
      <c r="N230" s="117">
        <v>100</v>
      </c>
      <c r="O230" s="598" t="s">
        <v>58</v>
      </c>
      <c r="P230" s="599"/>
      <c r="Q230" s="599"/>
      <c r="R230" s="599"/>
      <c r="S230" s="600"/>
      <c r="T230" s="914"/>
      <c r="U230" s="47"/>
      <c r="V230" s="48" t="str">
        <f t="shared" si="42"/>
        <v/>
      </c>
      <c r="W230" s="49"/>
      <c r="X230" s="617"/>
      <c r="Y230" s="570">
        <f>VLOOKUP(E230,[2]analysis!$B$1:$AB$65536,27,FALSE)</f>
        <v>445.9</v>
      </c>
      <c r="Z230" s="553">
        <f>Y230-AI230</f>
        <v>445.9</v>
      </c>
      <c r="AA230" s="54"/>
      <c r="AB230" s="54"/>
      <c r="AC230" s="54"/>
      <c r="AD230" s="54"/>
      <c r="AE230" s="54"/>
      <c r="AF230" s="560">
        <f t="shared" si="40"/>
        <v>0</v>
      </c>
      <c r="AG230" s="560">
        <f t="shared" si="43"/>
        <v>0</v>
      </c>
      <c r="AH230" s="37">
        <f t="shared" si="44"/>
        <v>0</v>
      </c>
      <c r="AI230" s="560">
        <f t="shared" si="45"/>
        <v>0</v>
      </c>
      <c r="AJ230" s="560">
        <f t="shared" si="46"/>
        <v>0</v>
      </c>
      <c r="AK230" s="560">
        <f t="shared" si="47"/>
        <v>0</v>
      </c>
      <c r="AL230" s="560">
        <f t="shared" si="48"/>
        <v>0</v>
      </c>
      <c r="AM230" s="55"/>
      <c r="AN230" s="55"/>
      <c r="AO230" s="55"/>
      <c r="AP230" s="55"/>
      <c r="AQ230" s="55"/>
      <c r="AR230" s="55"/>
      <c r="AS230" s="55"/>
    </row>
    <row r="231" spans="1:45" s="56" customFormat="1" ht="12.75" customHeight="1" x14ac:dyDescent="0.2">
      <c r="A231" s="40" t="s">
        <v>144</v>
      </c>
      <c r="B231" s="72" t="s">
        <v>691</v>
      </c>
      <c r="C231" s="235"/>
      <c r="D231" s="40" t="s">
        <v>693</v>
      </c>
      <c r="E231" s="475" t="s">
        <v>211</v>
      </c>
      <c r="F231" s="258"/>
      <c r="G231" s="93" t="s">
        <v>172</v>
      </c>
      <c r="H231" s="195" t="s">
        <v>210</v>
      </c>
      <c r="I231" s="209"/>
      <c r="J231" s="209"/>
      <c r="K231" s="209"/>
      <c r="L231" s="209"/>
      <c r="M231" s="200"/>
      <c r="N231" s="117">
        <v>10</v>
      </c>
      <c r="O231" s="598" t="s">
        <v>766</v>
      </c>
      <c r="P231" s="599"/>
      <c r="Q231" s="599"/>
      <c r="R231" s="599"/>
      <c r="S231" s="600"/>
      <c r="T231" s="899"/>
      <c r="U231" s="47"/>
      <c r="V231" s="48" t="str">
        <f t="shared" si="42"/>
        <v/>
      </c>
      <c r="W231" s="49"/>
      <c r="X231" s="617"/>
      <c r="Y231" s="570">
        <f>VLOOKUP(E231,[2]analysis!$B$1:$AB$65536,27,FALSE)</f>
        <v>53.9</v>
      </c>
      <c r="Z231" s="553">
        <f>Y231-AI231</f>
        <v>53.9</v>
      </c>
      <c r="AA231" s="54"/>
      <c r="AB231" s="54"/>
      <c r="AC231" s="54"/>
      <c r="AD231" s="54"/>
      <c r="AE231" s="54"/>
      <c r="AF231" s="560">
        <f t="shared" si="40"/>
        <v>0</v>
      </c>
      <c r="AG231" s="560">
        <f t="shared" si="43"/>
        <v>0</v>
      </c>
      <c r="AH231" s="37">
        <f t="shared" si="44"/>
        <v>0</v>
      </c>
      <c r="AI231" s="560">
        <f t="shared" si="45"/>
        <v>0</v>
      </c>
      <c r="AJ231" s="560">
        <f t="shared" si="46"/>
        <v>0</v>
      </c>
      <c r="AK231" s="560">
        <f t="shared" si="47"/>
        <v>0</v>
      </c>
      <c r="AL231" s="560">
        <f t="shared" si="48"/>
        <v>0</v>
      </c>
      <c r="AM231" s="55"/>
      <c r="AN231" s="55"/>
      <c r="AO231" s="55"/>
      <c r="AP231" s="55"/>
      <c r="AQ231" s="55"/>
      <c r="AR231" s="55"/>
      <c r="AS231" s="55"/>
    </row>
    <row r="232" spans="1:45" s="56" customFormat="1" ht="13.5" customHeight="1" thickBot="1" x14ac:dyDescent="0.25">
      <c r="A232" s="40" t="s">
        <v>144</v>
      </c>
      <c r="B232" s="72" t="s">
        <v>691</v>
      </c>
      <c r="C232" s="235"/>
      <c r="D232" s="50" t="s">
        <v>693</v>
      </c>
      <c r="E232" s="476" t="s">
        <v>176</v>
      </c>
      <c r="F232" s="452"/>
      <c r="G232" s="94" t="s">
        <v>172</v>
      </c>
      <c r="H232" s="214" t="s">
        <v>175</v>
      </c>
      <c r="I232" s="215"/>
      <c r="J232" s="215"/>
      <c r="K232" s="215"/>
      <c r="L232" s="215"/>
      <c r="M232" s="216"/>
      <c r="N232" s="155">
        <v>100</v>
      </c>
      <c r="O232" s="608" t="s">
        <v>766</v>
      </c>
      <c r="P232" s="609"/>
      <c r="Q232" s="609"/>
      <c r="R232" s="609"/>
      <c r="S232" s="610"/>
      <c r="T232" s="909"/>
      <c r="U232" s="53"/>
      <c r="V232" s="61" t="str">
        <f t="shared" si="42"/>
        <v/>
      </c>
      <c r="W232" s="62"/>
      <c r="X232" s="617"/>
      <c r="Y232" s="570" t="e">
        <f>VLOOKUP(E232,[1]Analysis!$E$1:$W$65536,19,FALSE)</f>
        <v>#N/A</v>
      </c>
      <c r="Z232" s="553" t="e">
        <f t="shared" si="37"/>
        <v>#N/A</v>
      </c>
      <c r="AA232" s="54"/>
      <c r="AB232" s="54"/>
      <c r="AC232" s="54"/>
      <c r="AD232" s="54"/>
      <c r="AE232" s="54"/>
      <c r="AF232" s="560">
        <f t="shared" si="40"/>
        <v>0</v>
      </c>
      <c r="AG232" s="560">
        <f t="shared" si="43"/>
        <v>0</v>
      </c>
      <c r="AH232" s="37">
        <f t="shared" si="44"/>
        <v>0</v>
      </c>
      <c r="AI232" s="560">
        <f t="shared" si="45"/>
        <v>0</v>
      </c>
      <c r="AJ232" s="560">
        <f t="shared" si="46"/>
        <v>0</v>
      </c>
      <c r="AK232" s="560">
        <f t="shared" si="47"/>
        <v>0</v>
      </c>
      <c r="AL232" s="560">
        <f t="shared" si="48"/>
        <v>0</v>
      </c>
      <c r="AM232" s="55"/>
      <c r="AN232" s="55"/>
      <c r="AO232" s="55"/>
      <c r="AP232" s="55"/>
      <c r="AQ232" s="55"/>
      <c r="AR232" s="55"/>
      <c r="AS232" s="55"/>
    </row>
    <row r="233" spans="1:45" s="39" customFormat="1" ht="25.5" customHeight="1" x14ac:dyDescent="0.2">
      <c r="A233" s="41" t="s">
        <v>144</v>
      </c>
      <c r="B233" s="586" t="s">
        <v>691</v>
      </c>
      <c r="C233" s="587"/>
      <c r="D233" s="92" t="s">
        <v>694</v>
      </c>
      <c r="E233" s="471"/>
      <c r="F233" s="256">
        <v>3502</v>
      </c>
      <c r="G233" s="95" t="s">
        <v>5</v>
      </c>
      <c r="H233" s="593" t="s">
        <v>1034</v>
      </c>
      <c r="I233" s="594"/>
      <c r="J233" s="594"/>
      <c r="K233" s="594"/>
      <c r="L233" s="594"/>
      <c r="M233" s="595"/>
      <c r="N233" s="156"/>
      <c r="O233" s="737" t="s">
        <v>24</v>
      </c>
      <c r="P233" s="738"/>
      <c r="Q233" s="738"/>
      <c r="R233" s="738"/>
      <c r="S233" s="739"/>
      <c r="T233" s="915"/>
      <c r="U233" s="74"/>
      <c r="V233" s="90" t="str">
        <f t="shared" si="42"/>
        <v/>
      </c>
      <c r="W233" s="115"/>
      <c r="X233" s="617"/>
      <c r="Y233" s="570" t="e">
        <f>VLOOKUP(E233,[1]Analysis!$E$1:$W$65536,19,FALSE)</f>
        <v>#N/A</v>
      </c>
      <c r="Z233" s="553" t="e">
        <f t="shared" si="37"/>
        <v>#N/A</v>
      </c>
      <c r="AA233" s="37"/>
      <c r="AB233" s="37"/>
      <c r="AC233" s="37"/>
      <c r="AD233" s="37"/>
      <c r="AE233" s="37"/>
      <c r="AF233" s="560">
        <f t="shared" si="40"/>
        <v>0</v>
      </c>
      <c r="AG233" s="560">
        <f t="shared" si="43"/>
        <v>0</v>
      </c>
      <c r="AH233" s="37">
        <f t="shared" si="44"/>
        <v>0</v>
      </c>
      <c r="AI233" s="560">
        <f t="shared" si="45"/>
        <v>0</v>
      </c>
      <c r="AJ233" s="560">
        <f t="shared" si="46"/>
        <v>0</v>
      </c>
      <c r="AK233" s="560">
        <f t="shared" si="47"/>
        <v>0</v>
      </c>
      <c r="AL233" s="560">
        <f t="shared" si="48"/>
        <v>0</v>
      </c>
      <c r="AM233" s="38"/>
      <c r="AN233" s="38"/>
      <c r="AO233" s="38"/>
      <c r="AP233" s="38"/>
      <c r="AQ233" s="38"/>
      <c r="AR233" s="38"/>
      <c r="AS233" s="38"/>
    </row>
    <row r="234" spans="1:45" s="56" customFormat="1" ht="12.75" customHeight="1" x14ac:dyDescent="0.2">
      <c r="A234" s="40" t="s">
        <v>144</v>
      </c>
      <c r="B234" s="72" t="s">
        <v>691</v>
      </c>
      <c r="C234" s="235"/>
      <c r="D234" s="40" t="s">
        <v>694</v>
      </c>
      <c r="E234" s="475" t="s">
        <v>203</v>
      </c>
      <c r="F234" s="258"/>
      <c r="G234" s="93" t="s">
        <v>172</v>
      </c>
      <c r="H234" s="195" t="s">
        <v>202</v>
      </c>
      <c r="I234" s="209"/>
      <c r="J234" s="209"/>
      <c r="K234" s="209"/>
      <c r="L234" s="209"/>
      <c r="M234" s="200"/>
      <c r="N234" s="117">
        <v>100</v>
      </c>
      <c r="O234" s="598" t="s">
        <v>59</v>
      </c>
      <c r="P234" s="599"/>
      <c r="Q234" s="599"/>
      <c r="R234" s="599"/>
      <c r="S234" s="600"/>
      <c r="T234" s="899"/>
      <c r="U234" s="47"/>
      <c r="V234" s="48" t="str">
        <f t="shared" si="42"/>
        <v/>
      </c>
      <c r="W234" s="49"/>
      <c r="X234" s="617"/>
      <c r="Y234" s="570">
        <f>VLOOKUP(E234,[2]analysis!$B$1:$AB$65536,27,FALSE)</f>
        <v>47.35</v>
      </c>
      <c r="Z234" s="553">
        <f>Y234-AI234</f>
        <v>47.35</v>
      </c>
      <c r="AA234" s="54"/>
      <c r="AB234" s="54"/>
      <c r="AC234" s="54"/>
      <c r="AD234" s="54"/>
      <c r="AE234" s="54"/>
      <c r="AF234" s="560">
        <f t="shared" si="40"/>
        <v>0</v>
      </c>
      <c r="AG234" s="560">
        <f t="shared" si="43"/>
        <v>0</v>
      </c>
      <c r="AH234" s="37">
        <f t="shared" si="44"/>
        <v>0</v>
      </c>
      <c r="AI234" s="560">
        <f t="shared" si="45"/>
        <v>0</v>
      </c>
      <c r="AJ234" s="560">
        <f t="shared" si="46"/>
        <v>0</v>
      </c>
      <c r="AK234" s="560">
        <f t="shared" si="47"/>
        <v>0</v>
      </c>
      <c r="AL234" s="560">
        <f t="shared" si="48"/>
        <v>0</v>
      </c>
      <c r="AM234" s="55"/>
      <c r="AN234" s="55"/>
      <c r="AO234" s="55"/>
      <c r="AP234" s="55"/>
      <c r="AQ234" s="55"/>
      <c r="AR234" s="55"/>
      <c r="AS234" s="55"/>
    </row>
    <row r="235" spans="1:45" s="56" customFormat="1" ht="12.75" customHeight="1" x14ac:dyDescent="0.2">
      <c r="A235" s="40" t="s">
        <v>144</v>
      </c>
      <c r="B235" s="72" t="s">
        <v>691</v>
      </c>
      <c r="C235" s="235"/>
      <c r="D235" s="40" t="s">
        <v>694</v>
      </c>
      <c r="E235" s="475" t="s">
        <v>179</v>
      </c>
      <c r="F235" s="258"/>
      <c r="G235" s="93" t="s">
        <v>172</v>
      </c>
      <c r="H235" s="195" t="s">
        <v>178</v>
      </c>
      <c r="I235" s="209"/>
      <c r="J235" s="209"/>
      <c r="K235" s="209"/>
      <c r="L235" s="209"/>
      <c r="M235" s="200"/>
      <c r="N235" s="117">
        <v>500</v>
      </c>
      <c r="O235" s="598" t="s">
        <v>59</v>
      </c>
      <c r="P235" s="599"/>
      <c r="Q235" s="599"/>
      <c r="R235" s="599"/>
      <c r="S235" s="600"/>
      <c r="T235" s="899"/>
      <c r="U235" s="47"/>
      <c r="V235" s="48" t="str">
        <f t="shared" si="42"/>
        <v/>
      </c>
      <c r="W235" s="49"/>
      <c r="X235" s="617"/>
      <c r="Y235" s="570" t="e">
        <f>VLOOKUP(E235,[1]Analysis!$E$1:$W$65536,19,FALSE)</f>
        <v>#N/A</v>
      </c>
      <c r="Z235" s="553" t="e">
        <f t="shared" si="37"/>
        <v>#N/A</v>
      </c>
      <c r="AA235" s="54"/>
      <c r="AB235" s="54"/>
      <c r="AC235" s="54"/>
      <c r="AD235" s="54"/>
      <c r="AE235" s="54"/>
      <c r="AF235" s="560">
        <f t="shared" si="40"/>
        <v>0</v>
      </c>
      <c r="AG235" s="560">
        <f t="shared" si="43"/>
        <v>0</v>
      </c>
      <c r="AH235" s="37">
        <f t="shared" si="44"/>
        <v>0</v>
      </c>
      <c r="AI235" s="560">
        <f t="shared" si="45"/>
        <v>0</v>
      </c>
      <c r="AJ235" s="560">
        <f t="shared" si="46"/>
        <v>0</v>
      </c>
      <c r="AK235" s="560">
        <f t="shared" si="47"/>
        <v>0</v>
      </c>
      <c r="AL235" s="560">
        <f t="shared" si="48"/>
        <v>0</v>
      </c>
      <c r="AM235" s="55"/>
      <c r="AN235" s="55"/>
      <c r="AO235" s="55"/>
      <c r="AP235" s="55"/>
      <c r="AQ235" s="55"/>
      <c r="AR235" s="55"/>
      <c r="AS235" s="55"/>
    </row>
    <row r="236" spans="1:45" s="56" customFormat="1" ht="12.75" customHeight="1" x14ac:dyDescent="0.2">
      <c r="A236" s="40" t="s">
        <v>144</v>
      </c>
      <c r="B236" s="72" t="s">
        <v>691</v>
      </c>
      <c r="C236" s="235"/>
      <c r="D236" s="40" t="s">
        <v>694</v>
      </c>
      <c r="E236" s="475" t="s">
        <v>204</v>
      </c>
      <c r="F236" s="258"/>
      <c r="G236" s="93" t="s">
        <v>172</v>
      </c>
      <c r="H236" s="191" t="s">
        <v>202</v>
      </c>
      <c r="I236" s="202"/>
      <c r="J236" s="202"/>
      <c r="K236" s="202"/>
      <c r="L236" s="202"/>
      <c r="M236" s="188"/>
      <c r="N236" s="117">
        <v>100</v>
      </c>
      <c r="O236" s="598" t="s">
        <v>58</v>
      </c>
      <c r="P236" s="599"/>
      <c r="Q236" s="599"/>
      <c r="R236" s="599"/>
      <c r="S236" s="600"/>
      <c r="T236" s="899"/>
      <c r="U236" s="47"/>
      <c r="V236" s="48" t="str">
        <f t="shared" si="42"/>
        <v/>
      </c>
      <c r="W236" s="49"/>
      <c r="X236" s="617"/>
      <c r="Y236" s="570">
        <f>VLOOKUP(E236,[2]analysis!$B$1:$AB$65536,27,FALSE)</f>
        <v>47.35</v>
      </c>
      <c r="Z236" s="553">
        <f>Y236-AI236</f>
        <v>47.35</v>
      </c>
      <c r="AA236" s="54"/>
      <c r="AB236" s="54"/>
      <c r="AC236" s="54"/>
      <c r="AD236" s="54"/>
      <c r="AE236" s="54"/>
      <c r="AF236" s="560">
        <f t="shared" si="40"/>
        <v>0</v>
      </c>
      <c r="AG236" s="560">
        <f t="shared" si="43"/>
        <v>0</v>
      </c>
      <c r="AH236" s="37">
        <f t="shared" si="44"/>
        <v>0</v>
      </c>
      <c r="AI236" s="560">
        <f t="shared" si="45"/>
        <v>0</v>
      </c>
      <c r="AJ236" s="560">
        <f t="shared" si="46"/>
        <v>0</v>
      </c>
      <c r="AK236" s="560">
        <f t="shared" si="47"/>
        <v>0</v>
      </c>
      <c r="AL236" s="560">
        <f t="shared" si="48"/>
        <v>0</v>
      </c>
      <c r="AM236" s="55"/>
      <c r="AN236" s="55"/>
      <c r="AO236" s="55"/>
      <c r="AP236" s="55"/>
      <c r="AQ236" s="55"/>
      <c r="AR236" s="55"/>
      <c r="AS236" s="55"/>
    </row>
    <row r="237" spans="1:45" s="56" customFormat="1" ht="12.75" customHeight="1" x14ac:dyDescent="0.2">
      <c r="A237" s="40" t="s">
        <v>144</v>
      </c>
      <c r="B237" s="72" t="s">
        <v>691</v>
      </c>
      <c r="C237" s="235"/>
      <c r="D237" s="127" t="s">
        <v>694</v>
      </c>
      <c r="E237" s="475" t="s">
        <v>180</v>
      </c>
      <c r="F237" s="258"/>
      <c r="G237" s="93" t="s">
        <v>172</v>
      </c>
      <c r="H237" s="192" t="s">
        <v>178</v>
      </c>
      <c r="I237" s="204"/>
      <c r="J237" s="204"/>
      <c r="K237" s="204"/>
      <c r="L237" s="204"/>
      <c r="M237" s="190"/>
      <c r="N237" s="117">
        <v>500</v>
      </c>
      <c r="O237" s="598" t="s">
        <v>58</v>
      </c>
      <c r="P237" s="599"/>
      <c r="Q237" s="599"/>
      <c r="R237" s="599"/>
      <c r="S237" s="600"/>
      <c r="T237" s="914"/>
      <c r="U237" s="121"/>
      <c r="V237" s="48" t="str">
        <f t="shared" si="42"/>
        <v/>
      </c>
      <c r="W237" s="49"/>
      <c r="X237" s="617"/>
      <c r="Y237" s="570" t="e">
        <f>VLOOKUP(E237,[1]Analysis!$E$1:$W$65536,19,FALSE)</f>
        <v>#N/A</v>
      </c>
      <c r="Z237" s="553" t="e">
        <f t="shared" ref="Z237:Z289" si="49">Y237-T237</f>
        <v>#N/A</v>
      </c>
      <c r="AA237" s="54"/>
      <c r="AB237" s="54"/>
      <c r="AC237" s="54"/>
      <c r="AD237" s="54"/>
      <c r="AE237" s="54"/>
      <c r="AF237" s="560">
        <f t="shared" si="40"/>
        <v>0</v>
      </c>
      <c r="AG237" s="560">
        <f t="shared" si="43"/>
        <v>0</v>
      </c>
      <c r="AH237" s="37">
        <f t="shared" si="44"/>
        <v>0</v>
      </c>
      <c r="AI237" s="560">
        <f t="shared" si="45"/>
        <v>0</v>
      </c>
      <c r="AJ237" s="560">
        <f t="shared" si="46"/>
        <v>0</v>
      </c>
      <c r="AK237" s="560">
        <f t="shared" si="47"/>
        <v>0</v>
      </c>
      <c r="AL237" s="560">
        <f t="shared" si="48"/>
        <v>0</v>
      </c>
      <c r="AM237" s="55"/>
      <c r="AN237" s="55"/>
      <c r="AO237" s="55"/>
      <c r="AP237" s="55"/>
      <c r="AQ237" s="55"/>
      <c r="AR237" s="55"/>
      <c r="AS237" s="55"/>
    </row>
    <row r="238" spans="1:45" s="56" customFormat="1" ht="12.75" customHeight="1" thickBot="1" x14ac:dyDescent="0.25">
      <c r="A238" s="40" t="s">
        <v>144</v>
      </c>
      <c r="B238" s="334"/>
      <c r="C238" s="235"/>
      <c r="D238" s="129" t="s">
        <v>695</v>
      </c>
      <c r="E238" s="873" t="s">
        <v>205</v>
      </c>
      <c r="F238" s="457">
        <v>3603</v>
      </c>
      <c r="G238" s="152" t="s">
        <v>5</v>
      </c>
      <c r="H238" s="693" t="s">
        <v>937</v>
      </c>
      <c r="I238" s="694"/>
      <c r="J238" s="694"/>
      <c r="K238" s="694"/>
      <c r="L238" s="694"/>
      <c r="M238" s="695"/>
      <c r="N238" s="252">
        <v>100</v>
      </c>
      <c r="O238" s="847" t="s">
        <v>1035</v>
      </c>
      <c r="P238" s="848"/>
      <c r="Q238" s="848"/>
      <c r="R238" s="848"/>
      <c r="S238" s="849"/>
      <c r="T238" s="900"/>
      <c r="U238" s="135"/>
      <c r="V238" s="136" t="str">
        <f>IF(U238*T239=0,"",U238*T239)</f>
        <v/>
      </c>
      <c r="W238" s="517"/>
      <c r="X238" s="617"/>
      <c r="Y238" s="570" t="e">
        <f>VLOOKUP(E238,[1]Analysis!$E$1:$W$65536,19,FALSE)</f>
        <v>#N/A</v>
      </c>
      <c r="Z238" s="553" t="e">
        <f t="shared" si="49"/>
        <v>#N/A</v>
      </c>
      <c r="AA238" s="54"/>
      <c r="AB238" s="54"/>
      <c r="AC238" s="54"/>
      <c r="AD238" s="54"/>
      <c r="AE238" s="54"/>
      <c r="AF238" s="560">
        <f t="shared" si="40"/>
        <v>0</v>
      </c>
      <c r="AG238" s="560">
        <f t="shared" si="43"/>
        <v>0</v>
      </c>
      <c r="AH238" s="37">
        <f t="shared" si="44"/>
        <v>0</v>
      </c>
      <c r="AI238" s="560">
        <f t="shared" si="45"/>
        <v>0</v>
      </c>
      <c r="AJ238" s="560">
        <f t="shared" si="46"/>
        <v>0</v>
      </c>
      <c r="AK238" s="560">
        <f t="shared" si="47"/>
        <v>0</v>
      </c>
      <c r="AL238" s="560">
        <f t="shared" si="48"/>
        <v>0</v>
      </c>
      <c r="AM238" s="55"/>
      <c r="AN238" s="55"/>
      <c r="AO238" s="55"/>
      <c r="AP238" s="55"/>
      <c r="AQ238" s="55"/>
      <c r="AR238" s="55"/>
      <c r="AS238" s="55"/>
    </row>
    <row r="239" spans="1:45" s="56" customFormat="1" ht="12.75" customHeight="1" x14ac:dyDescent="0.2">
      <c r="A239" s="40" t="s">
        <v>144</v>
      </c>
      <c r="B239" s="72" t="s">
        <v>691</v>
      </c>
      <c r="C239" s="235"/>
      <c r="D239" s="26" t="s">
        <v>695</v>
      </c>
      <c r="E239" s="869" t="s">
        <v>181</v>
      </c>
      <c r="F239" s="451">
        <v>3603</v>
      </c>
      <c r="G239" s="29" t="s">
        <v>5</v>
      </c>
      <c r="H239" s="477" t="s">
        <v>861</v>
      </c>
      <c r="I239" s="546"/>
      <c r="J239" s="546"/>
      <c r="K239" s="546"/>
      <c r="L239" s="546"/>
      <c r="M239" s="547"/>
      <c r="N239" s="548">
        <v>300</v>
      </c>
      <c r="O239" s="644" t="s">
        <v>1035</v>
      </c>
      <c r="P239" s="645"/>
      <c r="Q239" s="645"/>
      <c r="R239" s="645"/>
      <c r="S239" s="646"/>
      <c r="T239" s="896"/>
      <c r="U239" s="34"/>
      <c r="V239" s="35" t="str">
        <f>IF(U239*T238=0,"",U239*T238)</f>
        <v/>
      </c>
      <c r="W239" s="36"/>
      <c r="X239" s="617"/>
      <c r="Y239" s="570">
        <f>VLOOKUP(E239,[2]analysis!$B$1:$AB$65536,27,FALSE)</f>
        <v>113.3</v>
      </c>
      <c r="Z239" s="553">
        <f>Y239-AI239</f>
        <v>113.3</v>
      </c>
      <c r="AA239" s="54"/>
      <c r="AB239" s="54"/>
      <c r="AC239" s="54"/>
      <c r="AD239" s="54"/>
      <c r="AE239" s="54"/>
      <c r="AF239" s="560">
        <f t="shared" si="40"/>
        <v>0</v>
      </c>
      <c r="AG239" s="560">
        <f t="shared" si="43"/>
        <v>0</v>
      </c>
      <c r="AH239" s="37">
        <f t="shared" si="44"/>
        <v>0</v>
      </c>
      <c r="AI239" s="560">
        <f t="shared" si="45"/>
        <v>0</v>
      </c>
      <c r="AJ239" s="560">
        <f t="shared" si="46"/>
        <v>0</v>
      </c>
      <c r="AK239" s="560">
        <f t="shared" si="47"/>
        <v>0</v>
      </c>
      <c r="AL239" s="560">
        <f t="shared" si="48"/>
        <v>0</v>
      </c>
      <c r="AM239" s="55"/>
      <c r="AN239" s="55"/>
      <c r="AO239" s="55"/>
      <c r="AP239" s="55"/>
      <c r="AQ239" s="55"/>
      <c r="AR239" s="55"/>
      <c r="AS239" s="55"/>
    </row>
    <row r="240" spans="1:45" s="56" customFormat="1" ht="12.75" customHeight="1" x14ac:dyDescent="0.2">
      <c r="A240" s="40" t="s">
        <v>144</v>
      </c>
      <c r="B240" s="72" t="s">
        <v>691</v>
      </c>
      <c r="C240" s="235"/>
      <c r="D240" s="40" t="s">
        <v>695</v>
      </c>
      <c r="E240" s="475" t="s">
        <v>206</v>
      </c>
      <c r="F240" s="258">
        <v>3604</v>
      </c>
      <c r="G240" s="42" t="s">
        <v>5</v>
      </c>
      <c r="H240" s="693" t="s">
        <v>938</v>
      </c>
      <c r="I240" s="694"/>
      <c r="J240" s="694"/>
      <c r="K240" s="694"/>
      <c r="L240" s="694"/>
      <c r="M240" s="695"/>
      <c r="N240" s="151">
        <v>100</v>
      </c>
      <c r="O240" s="656" t="s">
        <v>1036</v>
      </c>
      <c r="P240" s="657"/>
      <c r="Q240" s="657"/>
      <c r="R240" s="657"/>
      <c r="S240" s="658"/>
      <c r="T240" s="897"/>
      <c r="U240" s="47"/>
      <c r="V240" s="48" t="str">
        <f t="shared" ref="V240:V270" si="50">IF(U240*T240=0,"",U240*T240)</f>
        <v/>
      </c>
      <c r="W240" s="285"/>
      <c r="X240" s="617"/>
      <c r="Y240" s="570" t="e">
        <f>VLOOKUP(E240,[1]Analysis!$E$1:$W$65536,19,FALSE)</f>
        <v>#N/A</v>
      </c>
      <c r="Z240" s="553" t="e">
        <f t="shared" si="49"/>
        <v>#N/A</v>
      </c>
      <c r="AA240" s="54"/>
      <c r="AB240" s="54"/>
      <c r="AC240" s="54"/>
      <c r="AD240" s="54"/>
      <c r="AE240" s="54"/>
      <c r="AF240" s="560">
        <f t="shared" si="40"/>
        <v>0</v>
      </c>
      <c r="AG240" s="560">
        <f t="shared" si="43"/>
        <v>0</v>
      </c>
      <c r="AH240" s="37">
        <f t="shared" si="44"/>
        <v>0</v>
      </c>
      <c r="AI240" s="560">
        <f t="shared" si="45"/>
        <v>0</v>
      </c>
      <c r="AJ240" s="560">
        <f t="shared" si="46"/>
        <v>0</v>
      </c>
      <c r="AK240" s="560">
        <f t="shared" si="47"/>
        <v>0</v>
      </c>
      <c r="AL240" s="560">
        <f t="shared" si="48"/>
        <v>0</v>
      </c>
      <c r="AM240" s="55"/>
      <c r="AN240" s="55"/>
      <c r="AO240" s="55"/>
      <c r="AP240" s="55"/>
      <c r="AQ240" s="55"/>
      <c r="AR240" s="55"/>
      <c r="AS240" s="55"/>
    </row>
    <row r="241" spans="1:45" s="56" customFormat="1" ht="12.75" customHeight="1" x14ac:dyDescent="0.2">
      <c r="A241" s="40" t="s">
        <v>144</v>
      </c>
      <c r="B241" s="72" t="s">
        <v>691</v>
      </c>
      <c r="C241" s="235"/>
      <c r="D241" s="40" t="s">
        <v>695</v>
      </c>
      <c r="E241" s="475" t="s">
        <v>182</v>
      </c>
      <c r="F241" s="258">
        <v>3604</v>
      </c>
      <c r="G241" s="42" t="s">
        <v>5</v>
      </c>
      <c r="H241" s="544" t="s">
        <v>862</v>
      </c>
      <c r="I241" s="204"/>
      <c r="J241" s="204"/>
      <c r="K241" s="204"/>
      <c r="L241" s="204"/>
      <c r="M241" s="190"/>
      <c r="N241" s="151">
        <v>200</v>
      </c>
      <c r="O241" s="656" t="s">
        <v>1036</v>
      </c>
      <c r="P241" s="657"/>
      <c r="Q241" s="657"/>
      <c r="R241" s="657"/>
      <c r="S241" s="658"/>
      <c r="T241" s="897"/>
      <c r="U241" s="47"/>
      <c r="V241" s="48" t="str">
        <f t="shared" si="50"/>
        <v/>
      </c>
      <c r="W241" s="285"/>
      <c r="X241" s="617"/>
      <c r="Y241" s="570">
        <f>VLOOKUP(E241,[2]analysis!$B$1:$AB$65536,27,FALSE)</f>
        <v>112.9</v>
      </c>
      <c r="Z241" s="553">
        <f>Y241-AI241</f>
        <v>112.9</v>
      </c>
      <c r="AA241" s="54"/>
      <c r="AB241" s="54"/>
      <c r="AC241" s="54"/>
      <c r="AD241" s="54"/>
      <c r="AE241" s="54"/>
      <c r="AF241" s="560">
        <f t="shared" si="40"/>
        <v>0</v>
      </c>
      <c r="AG241" s="560">
        <f t="shared" si="43"/>
        <v>0</v>
      </c>
      <c r="AH241" s="37">
        <f t="shared" si="44"/>
        <v>0</v>
      </c>
      <c r="AI241" s="560">
        <f t="shared" si="45"/>
        <v>0</v>
      </c>
      <c r="AJ241" s="560">
        <f t="shared" si="46"/>
        <v>0</v>
      </c>
      <c r="AK241" s="560">
        <f t="shared" si="47"/>
        <v>0</v>
      </c>
      <c r="AL241" s="560">
        <f t="shared" si="48"/>
        <v>0</v>
      </c>
      <c r="AM241" s="55"/>
      <c r="AN241" s="55"/>
      <c r="AO241" s="55"/>
      <c r="AP241" s="55"/>
      <c r="AQ241" s="55"/>
      <c r="AR241" s="55"/>
      <c r="AS241" s="55"/>
    </row>
    <row r="242" spans="1:45" s="56" customFormat="1" ht="13.5" customHeight="1" thickBot="1" x14ac:dyDescent="0.25">
      <c r="A242" s="40" t="s">
        <v>144</v>
      </c>
      <c r="B242" s="72" t="s">
        <v>691</v>
      </c>
      <c r="C242" s="235"/>
      <c r="D242" s="40" t="s">
        <v>695</v>
      </c>
      <c r="E242" s="475" t="s">
        <v>183</v>
      </c>
      <c r="F242" s="258">
        <v>6925</v>
      </c>
      <c r="G242" s="42" t="s">
        <v>5</v>
      </c>
      <c r="H242" s="544" t="s">
        <v>863</v>
      </c>
      <c r="I242" s="204"/>
      <c r="J242" s="204"/>
      <c r="K242" s="204"/>
      <c r="L242" s="204"/>
      <c r="M242" s="190"/>
      <c r="N242" s="151">
        <v>200</v>
      </c>
      <c r="O242" s="656" t="s">
        <v>1037</v>
      </c>
      <c r="P242" s="657"/>
      <c r="Q242" s="657"/>
      <c r="R242" s="657"/>
      <c r="S242" s="658"/>
      <c r="T242" s="897"/>
      <c r="U242" s="47"/>
      <c r="V242" s="48" t="str">
        <f t="shared" si="50"/>
        <v/>
      </c>
      <c r="W242" s="285"/>
      <c r="X242" s="617"/>
      <c r="Y242" s="570">
        <f>VLOOKUP(E242,[2]analysis!$B$1:$AB$65536,27,FALSE)</f>
        <v>119.9</v>
      </c>
      <c r="Z242" s="553">
        <f>Y242-AI242</f>
        <v>119.9</v>
      </c>
      <c r="AA242" s="54"/>
      <c r="AB242" s="54"/>
      <c r="AC242" s="54"/>
      <c r="AD242" s="54"/>
      <c r="AE242" s="54"/>
      <c r="AF242" s="560">
        <f t="shared" si="40"/>
        <v>0</v>
      </c>
      <c r="AG242" s="560">
        <f t="shared" si="43"/>
        <v>0</v>
      </c>
      <c r="AH242" s="37">
        <f t="shared" si="44"/>
        <v>0</v>
      </c>
      <c r="AI242" s="560">
        <f t="shared" si="45"/>
        <v>0</v>
      </c>
      <c r="AJ242" s="560">
        <f t="shared" si="46"/>
        <v>0</v>
      </c>
      <c r="AK242" s="560">
        <f t="shared" si="47"/>
        <v>0</v>
      </c>
      <c r="AL242" s="560">
        <f t="shared" si="48"/>
        <v>0</v>
      </c>
      <c r="AM242" s="55"/>
      <c r="AN242" s="55"/>
      <c r="AO242" s="55"/>
      <c r="AP242" s="55"/>
      <c r="AQ242" s="55"/>
      <c r="AR242" s="55"/>
      <c r="AS242" s="55"/>
    </row>
    <row r="243" spans="1:45" s="56" customFormat="1" ht="12.75" customHeight="1" x14ac:dyDescent="0.2">
      <c r="A243" s="26" t="s">
        <v>819</v>
      </c>
      <c r="B243" s="72" t="s">
        <v>691</v>
      </c>
      <c r="C243" s="235"/>
      <c r="D243" s="40" t="s">
        <v>695</v>
      </c>
      <c r="E243" s="475" t="s">
        <v>666</v>
      </c>
      <c r="F243" s="258" t="s">
        <v>667</v>
      </c>
      <c r="G243" s="42" t="s">
        <v>5</v>
      </c>
      <c r="H243" s="690" t="s">
        <v>864</v>
      </c>
      <c r="I243" s="691"/>
      <c r="J243" s="691"/>
      <c r="K243" s="691"/>
      <c r="L243" s="691"/>
      <c r="M243" s="692"/>
      <c r="N243" s="151">
        <v>100</v>
      </c>
      <c r="O243" s="44"/>
      <c r="P243" s="45"/>
      <c r="Q243" s="45"/>
      <c r="R243" s="45"/>
      <c r="S243" s="46"/>
      <c r="T243" s="897"/>
      <c r="U243" s="47"/>
      <c r="V243" s="48" t="str">
        <f t="shared" si="50"/>
        <v/>
      </c>
      <c r="W243" s="285"/>
      <c r="X243" s="617"/>
      <c r="Y243" s="570" t="e">
        <f>VLOOKUP(E243,[1]Analysis!$E$1:$W$65536,19,FALSE)</f>
        <v>#N/A</v>
      </c>
      <c r="Z243" s="553" t="e">
        <f t="shared" si="49"/>
        <v>#N/A</v>
      </c>
      <c r="AA243" s="54"/>
      <c r="AB243" s="54"/>
      <c r="AC243" s="54"/>
      <c r="AD243" s="54"/>
      <c r="AE243" s="54"/>
      <c r="AF243" s="560">
        <f t="shared" si="40"/>
        <v>0</v>
      </c>
      <c r="AG243" s="560">
        <f t="shared" si="43"/>
        <v>0</v>
      </c>
      <c r="AH243" s="37">
        <f t="shared" si="44"/>
        <v>0</v>
      </c>
      <c r="AI243" s="560">
        <f t="shared" si="45"/>
        <v>0</v>
      </c>
      <c r="AJ243" s="560">
        <f t="shared" si="46"/>
        <v>0</v>
      </c>
      <c r="AK243" s="560">
        <f t="shared" si="47"/>
        <v>0</v>
      </c>
      <c r="AL243" s="560">
        <f t="shared" si="48"/>
        <v>0</v>
      </c>
      <c r="AM243" s="55"/>
      <c r="AN243" s="55"/>
      <c r="AO243" s="55"/>
      <c r="AP243" s="55"/>
      <c r="AQ243" s="55"/>
      <c r="AR243" s="55"/>
      <c r="AS243" s="55"/>
    </row>
    <row r="244" spans="1:45" s="55" customFormat="1" ht="13.5" customHeight="1" thickBot="1" x14ac:dyDescent="0.25">
      <c r="A244" s="50" t="s">
        <v>819</v>
      </c>
      <c r="B244" s="72" t="s">
        <v>691</v>
      </c>
      <c r="C244" s="235"/>
      <c r="D244" s="50" t="s">
        <v>695</v>
      </c>
      <c r="E244" s="476" t="s">
        <v>930</v>
      </c>
      <c r="F244" s="466"/>
      <c r="G244" s="424" t="s">
        <v>5</v>
      </c>
      <c r="H244" s="650" t="s">
        <v>929</v>
      </c>
      <c r="I244" s="651"/>
      <c r="J244" s="651"/>
      <c r="K244" s="651"/>
      <c r="L244" s="651"/>
      <c r="M244" s="652"/>
      <c r="N244" s="425">
        <v>100</v>
      </c>
      <c r="O244" s="426"/>
      <c r="P244" s="427"/>
      <c r="Q244" s="427"/>
      <c r="R244" s="427"/>
      <c r="S244" s="428"/>
      <c r="T244" s="916"/>
      <c r="U244" s="429"/>
      <c r="V244" s="430" t="str">
        <f t="shared" si="50"/>
        <v/>
      </c>
      <c r="W244" s="516"/>
      <c r="X244" s="617"/>
      <c r="Y244" s="570" t="e">
        <f>VLOOKUP(E244,[1]Analysis!$E$1:$W$65536,19,FALSE)</f>
        <v>#N/A</v>
      </c>
      <c r="Z244" s="553" t="e">
        <f t="shared" si="49"/>
        <v>#N/A</v>
      </c>
      <c r="AA244" s="54"/>
      <c r="AB244" s="54"/>
      <c r="AC244" s="54"/>
      <c r="AD244" s="54"/>
      <c r="AE244" s="54"/>
      <c r="AF244" s="560">
        <f t="shared" si="40"/>
        <v>0</v>
      </c>
      <c r="AG244" s="560">
        <f t="shared" si="43"/>
        <v>0</v>
      </c>
      <c r="AH244" s="37">
        <f t="shared" si="44"/>
        <v>0</v>
      </c>
      <c r="AI244" s="560">
        <f t="shared" si="45"/>
        <v>0</v>
      </c>
      <c r="AJ244" s="560">
        <f t="shared" si="46"/>
        <v>0</v>
      </c>
      <c r="AK244" s="560">
        <f t="shared" si="47"/>
        <v>0</v>
      </c>
      <c r="AL244" s="560">
        <f t="shared" si="48"/>
        <v>0</v>
      </c>
    </row>
    <row r="245" spans="1:45" s="56" customFormat="1" ht="12.75" customHeight="1" x14ac:dyDescent="0.2">
      <c r="A245" s="489"/>
      <c r="B245" s="696" t="s">
        <v>1018</v>
      </c>
      <c r="C245" s="697"/>
      <c r="D245" s="491" t="s">
        <v>701</v>
      </c>
      <c r="E245" s="869"/>
      <c r="F245" s="451"/>
      <c r="G245" s="70" t="s">
        <v>5</v>
      </c>
      <c r="H245" s="635" t="s">
        <v>782</v>
      </c>
      <c r="I245" s="636"/>
      <c r="J245" s="636"/>
      <c r="K245" s="636"/>
      <c r="L245" s="636"/>
      <c r="M245" s="637"/>
      <c r="N245" s="138"/>
      <c r="O245" s="613" t="s">
        <v>24</v>
      </c>
      <c r="P245" s="614"/>
      <c r="Q245" s="614"/>
      <c r="R245" s="614"/>
      <c r="S245" s="615"/>
      <c r="T245" s="917"/>
      <c r="U245" s="34"/>
      <c r="V245" s="35" t="str">
        <f t="shared" si="50"/>
        <v/>
      </c>
      <c r="W245" s="284"/>
      <c r="X245" s="616">
        <v>10</v>
      </c>
      <c r="Y245" s="570" t="e">
        <f>VLOOKUP(E245,[1]Analysis!$E$1:$W$65536,19,FALSE)</f>
        <v>#N/A</v>
      </c>
      <c r="Z245" s="553" t="e">
        <f t="shared" si="49"/>
        <v>#N/A</v>
      </c>
      <c r="AA245" s="54"/>
      <c r="AB245" s="54"/>
      <c r="AC245" s="54"/>
      <c r="AD245" s="54"/>
      <c r="AE245" s="54"/>
      <c r="AF245" s="560">
        <f t="shared" si="40"/>
        <v>0</v>
      </c>
      <c r="AG245" s="560">
        <f t="shared" si="43"/>
        <v>0</v>
      </c>
      <c r="AH245" s="37">
        <f t="shared" si="44"/>
        <v>0</v>
      </c>
      <c r="AI245" s="560">
        <f t="shared" si="45"/>
        <v>0</v>
      </c>
      <c r="AJ245" s="560">
        <f t="shared" si="46"/>
        <v>0</v>
      </c>
      <c r="AK245" s="560">
        <f t="shared" si="47"/>
        <v>0</v>
      </c>
      <c r="AL245" s="560">
        <f t="shared" si="48"/>
        <v>0</v>
      </c>
      <c r="AM245" s="55"/>
      <c r="AN245" s="55"/>
      <c r="AO245" s="55"/>
      <c r="AP245" s="55"/>
      <c r="AQ245" s="55"/>
      <c r="AR245" s="55"/>
      <c r="AS245" s="55"/>
    </row>
    <row r="246" spans="1:45" s="56" customFormat="1" ht="13.5" customHeight="1" x14ac:dyDescent="0.2">
      <c r="A246" s="278"/>
      <c r="B246" s="591" t="s">
        <v>1018</v>
      </c>
      <c r="C246" s="592"/>
      <c r="D246" s="235" t="s">
        <v>701</v>
      </c>
      <c r="E246" s="475" t="s">
        <v>262</v>
      </c>
      <c r="F246" s="258"/>
      <c r="G246" s="93" t="s">
        <v>172</v>
      </c>
      <c r="H246" s="195" t="s">
        <v>261</v>
      </c>
      <c r="I246" s="209"/>
      <c r="J246" s="209"/>
      <c r="K246" s="209"/>
      <c r="L246" s="209"/>
      <c r="M246" s="200"/>
      <c r="N246" s="96">
        <v>1</v>
      </c>
      <c r="O246" s="598" t="s">
        <v>58</v>
      </c>
      <c r="P246" s="599"/>
      <c r="Q246" s="599"/>
      <c r="R246" s="599"/>
      <c r="S246" s="600"/>
      <c r="T246" s="899"/>
      <c r="U246" s="47"/>
      <c r="V246" s="48" t="str">
        <f t="shared" si="50"/>
        <v/>
      </c>
      <c r="W246" s="285"/>
      <c r="X246" s="617"/>
      <c r="Y246" s="570" t="e">
        <f>VLOOKUP(E246,[1]Analysis!$E$1:$W$65536,19,FALSE)</f>
        <v>#N/A</v>
      </c>
      <c r="Z246" s="553" t="e">
        <f t="shared" si="49"/>
        <v>#N/A</v>
      </c>
      <c r="AA246" s="54"/>
      <c r="AB246" s="54"/>
      <c r="AC246" s="54"/>
      <c r="AD246" s="54"/>
      <c r="AE246" s="54"/>
      <c r="AF246" s="560">
        <f t="shared" si="40"/>
        <v>0</v>
      </c>
      <c r="AG246" s="560">
        <f t="shared" si="43"/>
        <v>0</v>
      </c>
      <c r="AH246" s="37">
        <f t="shared" si="44"/>
        <v>0</v>
      </c>
      <c r="AI246" s="560">
        <f t="shared" si="45"/>
        <v>0</v>
      </c>
      <c r="AJ246" s="560">
        <f t="shared" si="46"/>
        <v>0</v>
      </c>
      <c r="AK246" s="560">
        <f t="shared" si="47"/>
        <v>0</v>
      </c>
      <c r="AL246" s="560">
        <f t="shared" si="48"/>
        <v>0</v>
      </c>
      <c r="AM246" s="55"/>
      <c r="AN246" s="55"/>
      <c r="AO246" s="55"/>
      <c r="AP246" s="55"/>
      <c r="AQ246" s="55"/>
      <c r="AR246" s="55"/>
      <c r="AS246" s="55"/>
    </row>
    <row r="247" spans="1:45" s="56" customFormat="1" ht="12.75" customHeight="1" x14ac:dyDescent="0.2">
      <c r="A247" s="278"/>
      <c r="B247" s="591" t="s">
        <v>1018</v>
      </c>
      <c r="C247" s="592"/>
      <c r="D247" s="492" t="s">
        <v>701</v>
      </c>
      <c r="E247" s="475" t="s">
        <v>263</v>
      </c>
      <c r="F247" s="258"/>
      <c r="G247" s="93" t="s">
        <v>172</v>
      </c>
      <c r="H247" s="217" t="s">
        <v>261</v>
      </c>
      <c r="I247" s="218"/>
      <c r="J247" s="218"/>
      <c r="K247" s="218"/>
      <c r="L247" s="218"/>
      <c r="M247" s="219"/>
      <c r="N247" s="96">
        <v>1</v>
      </c>
      <c r="O247" s="598" t="s">
        <v>774</v>
      </c>
      <c r="P247" s="599"/>
      <c r="Q247" s="599"/>
      <c r="R247" s="599"/>
      <c r="S247" s="600"/>
      <c r="T247" s="899"/>
      <c r="U247" s="47"/>
      <c r="V247" s="48" t="str">
        <f t="shared" si="50"/>
        <v/>
      </c>
      <c r="W247" s="285"/>
      <c r="X247" s="617"/>
      <c r="Y247" s="570" t="e">
        <f>VLOOKUP(E247,[1]Analysis!$E$1:$W$65536,19,FALSE)</f>
        <v>#N/A</v>
      </c>
      <c r="Z247" s="553" t="e">
        <f t="shared" si="49"/>
        <v>#N/A</v>
      </c>
      <c r="AA247" s="54"/>
      <c r="AB247" s="54"/>
      <c r="AC247" s="54"/>
      <c r="AD247" s="54"/>
      <c r="AE247" s="54"/>
      <c r="AF247" s="560">
        <f t="shared" si="40"/>
        <v>0</v>
      </c>
      <c r="AG247" s="560">
        <f t="shared" si="43"/>
        <v>0</v>
      </c>
      <c r="AH247" s="37">
        <f t="shared" si="44"/>
        <v>0</v>
      </c>
      <c r="AI247" s="560">
        <f t="shared" si="45"/>
        <v>0</v>
      </c>
      <c r="AJ247" s="560">
        <f t="shared" si="46"/>
        <v>0</v>
      </c>
      <c r="AK247" s="560">
        <f t="shared" si="47"/>
        <v>0</v>
      </c>
      <c r="AL247" s="560">
        <f t="shared" si="48"/>
        <v>0</v>
      </c>
      <c r="AM247" s="55"/>
      <c r="AN247" s="55"/>
      <c r="AO247" s="55"/>
      <c r="AP247" s="55"/>
      <c r="AQ247" s="55"/>
      <c r="AR247" s="55"/>
      <c r="AS247" s="55"/>
    </row>
    <row r="248" spans="1:45" s="39" customFormat="1" ht="12.75" customHeight="1" x14ac:dyDescent="0.2">
      <c r="A248" s="443"/>
      <c r="B248" s="591" t="s">
        <v>1018</v>
      </c>
      <c r="C248" s="592"/>
      <c r="D248" s="493" t="s">
        <v>705</v>
      </c>
      <c r="E248" s="475"/>
      <c r="F248" s="258"/>
      <c r="G248" s="93" t="s">
        <v>5</v>
      </c>
      <c r="H248" s="588" t="s">
        <v>866</v>
      </c>
      <c r="I248" s="589"/>
      <c r="J248" s="589"/>
      <c r="K248" s="589"/>
      <c r="L248" s="589"/>
      <c r="M248" s="590"/>
      <c r="N248" s="73"/>
      <c r="O248" s="629" t="s">
        <v>35</v>
      </c>
      <c r="P248" s="630"/>
      <c r="Q248" s="630"/>
      <c r="R248" s="630"/>
      <c r="S248" s="631"/>
      <c r="T248" s="918"/>
      <c r="U248" s="47"/>
      <c r="V248" s="48" t="str">
        <f t="shared" si="50"/>
        <v/>
      </c>
      <c r="W248" s="285"/>
      <c r="X248" s="617"/>
      <c r="Y248" s="570" t="e">
        <f>VLOOKUP(E248,[1]Analysis!$E$1:$W$65536,19,FALSE)</f>
        <v>#N/A</v>
      </c>
      <c r="Z248" s="553" t="e">
        <f t="shared" si="49"/>
        <v>#N/A</v>
      </c>
      <c r="AA248" s="37"/>
      <c r="AB248" s="37"/>
      <c r="AC248" s="37"/>
      <c r="AD248" s="37"/>
      <c r="AE248" s="37"/>
      <c r="AF248" s="560">
        <f t="shared" si="40"/>
        <v>0</v>
      </c>
      <c r="AG248" s="560">
        <f t="shared" si="43"/>
        <v>0</v>
      </c>
      <c r="AH248" s="37">
        <f t="shared" si="44"/>
        <v>0</v>
      </c>
      <c r="AI248" s="560">
        <f t="shared" si="45"/>
        <v>0</v>
      </c>
      <c r="AJ248" s="560">
        <f t="shared" si="46"/>
        <v>0</v>
      </c>
      <c r="AK248" s="560">
        <f t="shared" si="47"/>
        <v>0</v>
      </c>
      <c r="AL248" s="560">
        <f t="shared" si="48"/>
        <v>0</v>
      </c>
      <c r="AM248" s="38"/>
      <c r="AN248" s="38"/>
      <c r="AO248" s="38"/>
      <c r="AP248" s="38"/>
      <c r="AQ248" s="38"/>
      <c r="AR248" s="38"/>
      <c r="AS248" s="38"/>
    </row>
    <row r="249" spans="1:45" s="56" customFormat="1" ht="12.75" customHeight="1" x14ac:dyDescent="0.2">
      <c r="A249" s="278"/>
      <c r="B249" s="591" t="s">
        <v>1018</v>
      </c>
      <c r="C249" s="592"/>
      <c r="D249" s="235" t="s">
        <v>705</v>
      </c>
      <c r="E249" s="475" t="s">
        <v>276</v>
      </c>
      <c r="F249" s="258"/>
      <c r="G249" s="93" t="s">
        <v>172</v>
      </c>
      <c r="H249" s="195" t="s">
        <v>275</v>
      </c>
      <c r="I249" s="209"/>
      <c r="J249" s="209"/>
      <c r="K249" s="209"/>
      <c r="L249" s="209"/>
      <c r="M249" s="200"/>
      <c r="N249" s="96">
        <v>250</v>
      </c>
      <c r="O249" s="598" t="s">
        <v>84</v>
      </c>
      <c r="P249" s="599"/>
      <c r="Q249" s="599"/>
      <c r="R249" s="599"/>
      <c r="S249" s="600"/>
      <c r="T249" s="897"/>
      <c r="U249" s="47"/>
      <c r="V249" s="48" t="str">
        <f t="shared" si="50"/>
        <v/>
      </c>
      <c r="W249" s="285"/>
      <c r="X249" s="617"/>
      <c r="Y249" s="570" t="e">
        <f>VLOOKUP(E249,[1]Analysis!$E$1:$W$65536,19,FALSE)</f>
        <v>#N/A</v>
      </c>
      <c r="Z249" s="553" t="e">
        <f t="shared" si="49"/>
        <v>#N/A</v>
      </c>
      <c r="AA249" s="54"/>
      <c r="AB249" s="54"/>
      <c r="AC249" s="54"/>
      <c r="AD249" s="54"/>
      <c r="AE249" s="54"/>
      <c r="AF249" s="560">
        <f t="shared" si="40"/>
        <v>0</v>
      </c>
      <c r="AG249" s="560">
        <f t="shared" si="43"/>
        <v>0</v>
      </c>
      <c r="AH249" s="37">
        <f t="shared" si="44"/>
        <v>0</v>
      </c>
      <c r="AI249" s="560">
        <f t="shared" si="45"/>
        <v>0</v>
      </c>
      <c r="AJ249" s="560">
        <f t="shared" si="46"/>
        <v>0</v>
      </c>
      <c r="AK249" s="560">
        <f t="shared" si="47"/>
        <v>0</v>
      </c>
      <c r="AL249" s="560">
        <f t="shared" si="48"/>
        <v>0</v>
      </c>
      <c r="AM249" s="55"/>
      <c r="AN249" s="55"/>
      <c r="AO249" s="55"/>
      <c r="AP249" s="55"/>
      <c r="AQ249" s="55"/>
      <c r="AR249" s="55"/>
      <c r="AS249" s="55"/>
    </row>
    <row r="250" spans="1:45" s="56" customFormat="1" ht="12.75" customHeight="1" x14ac:dyDescent="0.2">
      <c r="A250" s="278"/>
      <c r="B250" s="591" t="s">
        <v>1018</v>
      </c>
      <c r="C250" s="592"/>
      <c r="D250" s="235" t="s">
        <v>705</v>
      </c>
      <c r="E250" s="475" t="s">
        <v>277</v>
      </c>
      <c r="F250" s="258"/>
      <c r="G250" s="93" t="s">
        <v>172</v>
      </c>
      <c r="H250" s="195" t="s">
        <v>275</v>
      </c>
      <c r="I250" s="209"/>
      <c r="J250" s="209"/>
      <c r="K250" s="209"/>
      <c r="L250" s="209"/>
      <c r="M250" s="200"/>
      <c r="N250" s="96">
        <v>250</v>
      </c>
      <c r="O250" s="598" t="s">
        <v>86</v>
      </c>
      <c r="P250" s="599"/>
      <c r="Q250" s="599"/>
      <c r="R250" s="599"/>
      <c r="S250" s="600"/>
      <c r="T250" s="897"/>
      <c r="U250" s="47"/>
      <c r="V250" s="48" t="str">
        <f t="shared" si="50"/>
        <v/>
      </c>
      <c r="W250" s="285"/>
      <c r="X250" s="617"/>
      <c r="Y250" s="570" t="e">
        <f>VLOOKUP(E250,[1]Analysis!$E$1:$W$65536,19,FALSE)</f>
        <v>#N/A</v>
      </c>
      <c r="Z250" s="553" t="e">
        <f t="shared" si="49"/>
        <v>#N/A</v>
      </c>
      <c r="AA250" s="54"/>
      <c r="AB250" s="54"/>
      <c r="AC250" s="54"/>
      <c r="AD250" s="54"/>
      <c r="AE250" s="54"/>
      <c r="AF250" s="560">
        <f t="shared" si="40"/>
        <v>0</v>
      </c>
      <c r="AG250" s="560">
        <f t="shared" si="43"/>
        <v>0</v>
      </c>
      <c r="AH250" s="37">
        <f t="shared" si="44"/>
        <v>0</v>
      </c>
      <c r="AI250" s="560">
        <f t="shared" si="45"/>
        <v>0</v>
      </c>
      <c r="AJ250" s="560">
        <f t="shared" si="46"/>
        <v>0</v>
      </c>
      <c r="AK250" s="560">
        <f t="shared" si="47"/>
        <v>0</v>
      </c>
      <c r="AL250" s="560">
        <f t="shared" si="48"/>
        <v>0</v>
      </c>
      <c r="AM250" s="55"/>
      <c r="AN250" s="55"/>
      <c r="AO250" s="55"/>
      <c r="AP250" s="55"/>
      <c r="AQ250" s="55"/>
      <c r="AR250" s="55"/>
      <c r="AS250" s="55"/>
    </row>
    <row r="251" spans="1:45" s="56" customFormat="1" ht="12.75" customHeight="1" x14ac:dyDescent="0.2">
      <c r="A251" s="278"/>
      <c r="B251" s="591" t="s">
        <v>1018</v>
      </c>
      <c r="C251" s="592"/>
      <c r="D251" s="235" t="s">
        <v>705</v>
      </c>
      <c r="E251" s="475" t="s">
        <v>278</v>
      </c>
      <c r="F251" s="258"/>
      <c r="G251" s="93" t="s">
        <v>172</v>
      </c>
      <c r="H251" s="195" t="s">
        <v>275</v>
      </c>
      <c r="I251" s="209"/>
      <c r="J251" s="209"/>
      <c r="K251" s="209"/>
      <c r="L251" s="209"/>
      <c r="M251" s="200"/>
      <c r="N251" s="96">
        <v>250</v>
      </c>
      <c r="O251" s="598" t="s">
        <v>87</v>
      </c>
      <c r="P251" s="599"/>
      <c r="Q251" s="599"/>
      <c r="R251" s="599"/>
      <c r="S251" s="600"/>
      <c r="T251" s="897"/>
      <c r="U251" s="47"/>
      <c r="V251" s="48" t="str">
        <f t="shared" si="50"/>
        <v/>
      </c>
      <c r="W251" s="285"/>
      <c r="X251" s="617"/>
      <c r="Y251" s="570" t="e">
        <f>VLOOKUP(E251,[1]Analysis!$E$1:$W$65536,19,FALSE)</f>
        <v>#N/A</v>
      </c>
      <c r="Z251" s="553" t="e">
        <f t="shared" si="49"/>
        <v>#N/A</v>
      </c>
      <c r="AA251" s="54"/>
      <c r="AB251" s="54"/>
      <c r="AC251" s="54"/>
      <c r="AD251" s="54"/>
      <c r="AE251" s="54"/>
      <c r="AF251" s="560">
        <f t="shared" si="40"/>
        <v>0</v>
      </c>
      <c r="AG251" s="560">
        <f t="shared" si="43"/>
        <v>0</v>
      </c>
      <c r="AH251" s="37">
        <f t="shared" si="44"/>
        <v>0</v>
      </c>
      <c r="AI251" s="560">
        <f t="shared" si="45"/>
        <v>0</v>
      </c>
      <c r="AJ251" s="560">
        <f t="shared" si="46"/>
        <v>0</v>
      </c>
      <c r="AK251" s="560">
        <f t="shared" si="47"/>
        <v>0</v>
      </c>
      <c r="AL251" s="560">
        <f t="shared" si="48"/>
        <v>0</v>
      </c>
      <c r="AM251" s="55"/>
      <c r="AN251" s="55"/>
      <c r="AO251" s="55"/>
      <c r="AP251" s="55"/>
      <c r="AQ251" s="55"/>
      <c r="AR251" s="55"/>
      <c r="AS251" s="55"/>
    </row>
    <row r="252" spans="1:45" s="56" customFormat="1" ht="12.75" customHeight="1" x14ac:dyDescent="0.2">
      <c r="A252" s="278"/>
      <c r="B252" s="591" t="s">
        <v>1018</v>
      </c>
      <c r="C252" s="592"/>
      <c r="D252" s="235" t="s">
        <v>705</v>
      </c>
      <c r="E252" s="475"/>
      <c r="F252" s="258"/>
      <c r="G252" s="93" t="s">
        <v>5</v>
      </c>
      <c r="H252" s="787" t="s">
        <v>867</v>
      </c>
      <c r="I252" s="788"/>
      <c r="J252" s="788"/>
      <c r="K252" s="788"/>
      <c r="L252" s="788"/>
      <c r="M252" s="789"/>
      <c r="N252" s="96"/>
      <c r="O252" s="629" t="s">
        <v>35</v>
      </c>
      <c r="P252" s="630"/>
      <c r="Q252" s="630"/>
      <c r="R252" s="630"/>
      <c r="S252" s="631"/>
      <c r="T252" s="897"/>
      <c r="U252" s="47"/>
      <c r="V252" s="48" t="str">
        <f t="shared" si="50"/>
        <v/>
      </c>
      <c r="W252" s="285"/>
      <c r="X252" s="617"/>
      <c r="Y252" s="570" t="e">
        <f>VLOOKUP(E252,[1]Analysis!$E$1:$W$65536,19,FALSE)</f>
        <v>#N/A</v>
      </c>
      <c r="Z252" s="553" t="e">
        <f t="shared" si="49"/>
        <v>#N/A</v>
      </c>
      <c r="AA252" s="54"/>
      <c r="AB252" s="54"/>
      <c r="AC252" s="54"/>
      <c r="AD252" s="54"/>
      <c r="AE252" s="54"/>
      <c r="AF252" s="560">
        <f t="shared" si="40"/>
        <v>0</v>
      </c>
      <c r="AG252" s="560">
        <f t="shared" si="43"/>
        <v>0</v>
      </c>
      <c r="AH252" s="37">
        <f t="shared" si="44"/>
        <v>0</v>
      </c>
      <c r="AI252" s="560">
        <f t="shared" si="45"/>
        <v>0</v>
      </c>
      <c r="AJ252" s="560">
        <f t="shared" si="46"/>
        <v>0</v>
      </c>
      <c r="AK252" s="560">
        <f t="shared" si="47"/>
        <v>0</v>
      </c>
      <c r="AL252" s="560">
        <f t="shared" si="48"/>
        <v>0</v>
      </c>
      <c r="AM252" s="55"/>
      <c r="AN252" s="55"/>
      <c r="AO252" s="55"/>
      <c r="AP252" s="55"/>
      <c r="AQ252" s="55"/>
      <c r="AR252" s="55"/>
      <c r="AS252" s="55"/>
    </row>
    <row r="253" spans="1:45" s="56" customFormat="1" ht="12.75" customHeight="1" x14ac:dyDescent="0.2">
      <c r="A253" s="278"/>
      <c r="B253" s="591" t="s">
        <v>1018</v>
      </c>
      <c r="C253" s="592"/>
      <c r="D253" s="235" t="s">
        <v>705</v>
      </c>
      <c r="E253" s="475" t="s">
        <v>280</v>
      </c>
      <c r="F253" s="258"/>
      <c r="G253" s="93" t="s">
        <v>172</v>
      </c>
      <c r="H253" s="195" t="s">
        <v>279</v>
      </c>
      <c r="I253" s="209"/>
      <c r="J253" s="209"/>
      <c r="K253" s="209"/>
      <c r="L253" s="209"/>
      <c r="M253" s="200"/>
      <c r="N253" s="96">
        <v>500</v>
      </c>
      <c r="O253" s="598" t="s">
        <v>84</v>
      </c>
      <c r="P253" s="599"/>
      <c r="Q253" s="599"/>
      <c r="R253" s="599"/>
      <c r="S253" s="600"/>
      <c r="T253" s="897"/>
      <c r="U253" s="47"/>
      <c r="V253" s="48" t="str">
        <f t="shared" si="50"/>
        <v/>
      </c>
      <c r="W253" s="285"/>
      <c r="X253" s="617"/>
      <c r="Y253" s="570" t="e">
        <f>VLOOKUP(E253,[1]Analysis!$E$1:$W$65536,19,FALSE)</f>
        <v>#N/A</v>
      </c>
      <c r="Z253" s="553" t="e">
        <f t="shared" si="49"/>
        <v>#N/A</v>
      </c>
      <c r="AA253" s="54"/>
      <c r="AB253" s="54"/>
      <c r="AC253" s="54"/>
      <c r="AD253" s="54"/>
      <c r="AE253" s="54"/>
      <c r="AF253" s="560">
        <f t="shared" si="40"/>
        <v>0</v>
      </c>
      <c r="AG253" s="560">
        <f t="shared" si="43"/>
        <v>0</v>
      </c>
      <c r="AH253" s="37">
        <f t="shared" si="44"/>
        <v>0</v>
      </c>
      <c r="AI253" s="560">
        <f t="shared" si="45"/>
        <v>0</v>
      </c>
      <c r="AJ253" s="560">
        <f t="shared" si="46"/>
        <v>0</v>
      </c>
      <c r="AK253" s="560">
        <f t="shared" si="47"/>
        <v>0</v>
      </c>
      <c r="AL253" s="560">
        <f t="shared" si="48"/>
        <v>0</v>
      </c>
      <c r="AM253" s="55"/>
      <c r="AN253" s="55"/>
      <c r="AO253" s="55"/>
      <c r="AP253" s="55"/>
      <c r="AQ253" s="55"/>
      <c r="AR253" s="55"/>
      <c r="AS253" s="55"/>
    </row>
    <row r="254" spans="1:45" s="56" customFormat="1" ht="12.75" customHeight="1" x14ac:dyDescent="0.2">
      <c r="A254" s="278"/>
      <c r="B254" s="591" t="s">
        <v>1018</v>
      </c>
      <c r="C254" s="592"/>
      <c r="D254" s="492" t="s">
        <v>705</v>
      </c>
      <c r="E254" s="475" t="s">
        <v>281</v>
      </c>
      <c r="F254" s="258"/>
      <c r="G254" s="93" t="s">
        <v>172</v>
      </c>
      <c r="H254" s="217" t="s">
        <v>279</v>
      </c>
      <c r="I254" s="218"/>
      <c r="J254" s="218"/>
      <c r="K254" s="218"/>
      <c r="L254" s="218"/>
      <c r="M254" s="219"/>
      <c r="N254" s="96">
        <v>500</v>
      </c>
      <c r="O254" s="598" t="s">
        <v>85</v>
      </c>
      <c r="P254" s="599"/>
      <c r="Q254" s="599"/>
      <c r="R254" s="599"/>
      <c r="S254" s="600"/>
      <c r="T254" s="897"/>
      <c r="U254" s="47"/>
      <c r="V254" s="48" t="str">
        <f t="shared" si="50"/>
        <v/>
      </c>
      <c r="W254" s="285"/>
      <c r="X254" s="617"/>
      <c r="Y254" s="570" t="e">
        <f>VLOOKUP(E254,[1]Analysis!$E$1:$W$65536,19,FALSE)</f>
        <v>#N/A</v>
      </c>
      <c r="Z254" s="553" t="e">
        <f t="shared" si="49"/>
        <v>#N/A</v>
      </c>
      <c r="AA254" s="54"/>
      <c r="AB254" s="54"/>
      <c r="AC254" s="54"/>
      <c r="AD254" s="54"/>
      <c r="AE254" s="54"/>
      <c r="AF254" s="560">
        <f t="shared" ref="AF254:AF317" si="51">T254/1.1</f>
        <v>0</v>
      </c>
      <c r="AG254" s="560">
        <f t="shared" si="43"/>
        <v>0</v>
      </c>
      <c r="AH254" s="37">
        <f t="shared" si="44"/>
        <v>0</v>
      </c>
      <c r="AI254" s="560">
        <f t="shared" si="45"/>
        <v>0</v>
      </c>
      <c r="AJ254" s="560">
        <f t="shared" si="46"/>
        <v>0</v>
      </c>
      <c r="AK254" s="560">
        <f t="shared" si="47"/>
        <v>0</v>
      </c>
      <c r="AL254" s="560">
        <f t="shared" si="48"/>
        <v>0</v>
      </c>
      <c r="AM254" s="55"/>
      <c r="AN254" s="55"/>
      <c r="AO254" s="55"/>
      <c r="AP254" s="55"/>
      <c r="AQ254" s="55"/>
      <c r="AR254" s="55"/>
      <c r="AS254" s="55"/>
    </row>
    <row r="255" spans="1:45" s="39" customFormat="1" ht="12.75" customHeight="1" x14ac:dyDescent="0.2">
      <c r="A255" s="443"/>
      <c r="B255" s="591" t="s">
        <v>1018</v>
      </c>
      <c r="C255" s="592"/>
      <c r="D255" s="494" t="s">
        <v>704</v>
      </c>
      <c r="E255" s="475"/>
      <c r="F255" s="258"/>
      <c r="G255" s="93" t="s">
        <v>5</v>
      </c>
      <c r="H255" s="583" t="s">
        <v>704</v>
      </c>
      <c r="I255" s="584"/>
      <c r="J255" s="584"/>
      <c r="K255" s="584"/>
      <c r="L255" s="584"/>
      <c r="M255" s="585"/>
      <c r="N255" s="73"/>
      <c r="O255" s="629" t="s">
        <v>35</v>
      </c>
      <c r="P255" s="630"/>
      <c r="Q255" s="630"/>
      <c r="R255" s="630"/>
      <c r="S255" s="631"/>
      <c r="T255" s="918"/>
      <c r="U255" s="47"/>
      <c r="V255" s="48" t="str">
        <f t="shared" si="50"/>
        <v/>
      </c>
      <c r="W255" s="285"/>
      <c r="X255" s="617"/>
      <c r="Y255" s="570" t="e">
        <f>VLOOKUP(E255,[1]Analysis!$E$1:$W$65536,19,FALSE)</f>
        <v>#N/A</v>
      </c>
      <c r="Z255" s="553" t="e">
        <f t="shared" si="49"/>
        <v>#N/A</v>
      </c>
      <c r="AA255" s="37"/>
      <c r="AB255" s="37"/>
      <c r="AC255" s="37"/>
      <c r="AD255" s="37"/>
      <c r="AE255" s="37"/>
      <c r="AF255" s="560">
        <f t="shared" si="51"/>
        <v>0</v>
      </c>
      <c r="AG255" s="560">
        <f t="shared" si="43"/>
        <v>0</v>
      </c>
      <c r="AH255" s="37">
        <f t="shared" si="44"/>
        <v>0</v>
      </c>
      <c r="AI255" s="560">
        <f t="shared" si="45"/>
        <v>0</v>
      </c>
      <c r="AJ255" s="560">
        <f t="shared" si="46"/>
        <v>0</v>
      </c>
      <c r="AK255" s="560">
        <f t="shared" si="47"/>
        <v>0</v>
      </c>
      <c r="AL255" s="560">
        <f t="shared" si="48"/>
        <v>0</v>
      </c>
      <c r="AM255" s="38"/>
      <c r="AN255" s="38"/>
      <c r="AO255" s="38"/>
      <c r="AP255" s="38"/>
      <c r="AQ255" s="38"/>
      <c r="AR255" s="38"/>
      <c r="AS255" s="38"/>
    </row>
    <row r="256" spans="1:45" s="56" customFormat="1" ht="12.75" customHeight="1" x14ac:dyDescent="0.2">
      <c r="A256" s="278"/>
      <c r="B256" s="591" t="s">
        <v>1018</v>
      </c>
      <c r="C256" s="592"/>
      <c r="D256" s="235" t="s">
        <v>704</v>
      </c>
      <c r="E256" s="475" t="s">
        <v>273</v>
      </c>
      <c r="F256" s="258"/>
      <c r="G256" s="93" t="s">
        <v>172</v>
      </c>
      <c r="H256" s="191" t="s">
        <v>272</v>
      </c>
      <c r="I256" s="202"/>
      <c r="J256" s="202"/>
      <c r="K256" s="202"/>
      <c r="L256" s="202"/>
      <c r="M256" s="188"/>
      <c r="N256" s="96">
        <v>500</v>
      </c>
      <c r="O256" s="598" t="s">
        <v>83</v>
      </c>
      <c r="P256" s="599"/>
      <c r="Q256" s="599"/>
      <c r="R256" s="599"/>
      <c r="S256" s="600"/>
      <c r="T256" s="918"/>
      <c r="U256" s="47"/>
      <c r="V256" s="48" t="str">
        <f t="shared" si="50"/>
        <v/>
      </c>
      <c r="W256" s="285"/>
      <c r="X256" s="617"/>
      <c r="Y256" s="570" t="e">
        <f>VLOOKUP(E256,[1]Analysis!$E$1:$W$65536,19,FALSE)</f>
        <v>#N/A</v>
      </c>
      <c r="Z256" s="553" t="e">
        <f t="shared" si="49"/>
        <v>#N/A</v>
      </c>
      <c r="AA256" s="54"/>
      <c r="AB256" s="54"/>
      <c r="AC256" s="54"/>
      <c r="AD256" s="54"/>
      <c r="AE256" s="54"/>
      <c r="AF256" s="560">
        <f t="shared" si="51"/>
        <v>0</v>
      </c>
      <c r="AG256" s="560">
        <f t="shared" si="43"/>
        <v>0</v>
      </c>
      <c r="AH256" s="37">
        <f t="shared" si="44"/>
        <v>0</v>
      </c>
      <c r="AI256" s="560">
        <f t="shared" si="45"/>
        <v>0</v>
      </c>
      <c r="AJ256" s="560">
        <f t="shared" si="46"/>
        <v>0</v>
      </c>
      <c r="AK256" s="560">
        <f t="shared" si="47"/>
        <v>0</v>
      </c>
      <c r="AL256" s="560">
        <f t="shared" si="48"/>
        <v>0</v>
      </c>
      <c r="AM256" s="55"/>
      <c r="AN256" s="55"/>
      <c r="AO256" s="55"/>
      <c r="AP256" s="55"/>
      <c r="AQ256" s="55"/>
      <c r="AR256" s="55"/>
      <c r="AS256" s="55"/>
    </row>
    <row r="257" spans="1:45" s="56" customFormat="1" ht="12.75" customHeight="1" x14ac:dyDescent="0.2">
      <c r="A257" s="278"/>
      <c r="B257" s="591" t="s">
        <v>1018</v>
      </c>
      <c r="C257" s="592"/>
      <c r="D257" s="492" t="s">
        <v>704</v>
      </c>
      <c r="E257" s="475" t="s">
        <v>274</v>
      </c>
      <c r="F257" s="258"/>
      <c r="G257" s="93" t="s">
        <v>172</v>
      </c>
      <c r="H257" s="192" t="s">
        <v>272</v>
      </c>
      <c r="I257" s="204"/>
      <c r="J257" s="204"/>
      <c r="K257" s="204"/>
      <c r="L257" s="204"/>
      <c r="M257" s="190"/>
      <c r="N257" s="96">
        <v>500</v>
      </c>
      <c r="O257" s="598" t="s">
        <v>104</v>
      </c>
      <c r="P257" s="599"/>
      <c r="Q257" s="599"/>
      <c r="R257" s="599"/>
      <c r="S257" s="600"/>
      <c r="T257" s="918"/>
      <c r="U257" s="47"/>
      <c r="V257" s="48" t="str">
        <f t="shared" si="50"/>
        <v/>
      </c>
      <c r="W257" s="285"/>
      <c r="X257" s="617"/>
      <c r="Y257" s="570" t="e">
        <f>VLOOKUP(E257,[1]Analysis!$E$1:$W$65536,19,FALSE)</f>
        <v>#N/A</v>
      </c>
      <c r="Z257" s="553" t="e">
        <f t="shared" si="49"/>
        <v>#N/A</v>
      </c>
      <c r="AA257" s="54"/>
      <c r="AB257" s="54"/>
      <c r="AC257" s="54"/>
      <c r="AD257" s="54"/>
      <c r="AE257" s="54"/>
      <c r="AF257" s="560">
        <f t="shared" si="51"/>
        <v>0</v>
      </c>
      <c r="AG257" s="560">
        <f t="shared" si="43"/>
        <v>0</v>
      </c>
      <c r="AH257" s="37">
        <f t="shared" si="44"/>
        <v>0</v>
      </c>
      <c r="AI257" s="560">
        <f t="shared" si="45"/>
        <v>0</v>
      </c>
      <c r="AJ257" s="560">
        <f t="shared" si="46"/>
        <v>0</v>
      </c>
      <c r="AK257" s="560">
        <f t="shared" si="47"/>
        <v>0</v>
      </c>
      <c r="AL257" s="560">
        <f t="shared" si="48"/>
        <v>0</v>
      </c>
      <c r="AM257" s="55"/>
      <c r="AN257" s="55"/>
      <c r="AO257" s="55"/>
      <c r="AP257" s="55"/>
      <c r="AQ257" s="55"/>
      <c r="AR257" s="55"/>
      <c r="AS257" s="55"/>
    </row>
    <row r="258" spans="1:45" s="39" customFormat="1" ht="12.75" customHeight="1" x14ac:dyDescent="0.2">
      <c r="A258" s="443"/>
      <c r="B258" s="591" t="s">
        <v>1018</v>
      </c>
      <c r="C258" s="592"/>
      <c r="D258" s="495" t="s">
        <v>702</v>
      </c>
      <c r="E258" s="475"/>
      <c r="F258" s="258"/>
      <c r="G258" s="93" t="s">
        <v>5</v>
      </c>
      <c r="H258" s="583" t="s">
        <v>264</v>
      </c>
      <c r="I258" s="584"/>
      <c r="J258" s="584"/>
      <c r="K258" s="584"/>
      <c r="L258" s="584"/>
      <c r="M258" s="585"/>
      <c r="N258" s="73"/>
      <c r="O258" s="629" t="s">
        <v>17</v>
      </c>
      <c r="P258" s="630"/>
      <c r="Q258" s="630"/>
      <c r="R258" s="630"/>
      <c r="S258" s="631"/>
      <c r="T258" s="919"/>
      <c r="U258" s="47"/>
      <c r="V258" s="48" t="str">
        <f t="shared" si="50"/>
        <v/>
      </c>
      <c r="W258" s="285"/>
      <c r="X258" s="617"/>
      <c r="Y258" s="570" t="e">
        <f>VLOOKUP(E258,[1]Analysis!$E$1:$W$65536,19,FALSE)</f>
        <v>#N/A</v>
      </c>
      <c r="Z258" s="553" t="e">
        <f t="shared" si="49"/>
        <v>#N/A</v>
      </c>
      <c r="AA258" s="37"/>
      <c r="AB258" s="37"/>
      <c r="AC258" s="37"/>
      <c r="AD258" s="37"/>
      <c r="AE258" s="37"/>
      <c r="AF258" s="560">
        <f t="shared" si="51"/>
        <v>0</v>
      </c>
      <c r="AG258" s="560">
        <f t="shared" si="43"/>
        <v>0</v>
      </c>
      <c r="AH258" s="37">
        <f t="shared" si="44"/>
        <v>0</v>
      </c>
      <c r="AI258" s="560">
        <f t="shared" si="45"/>
        <v>0</v>
      </c>
      <c r="AJ258" s="560">
        <f t="shared" si="46"/>
        <v>0</v>
      </c>
      <c r="AK258" s="560">
        <f t="shared" si="47"/>
        <v>0</v>
      </c>
      <c r="AL258" s="560">
        <f t="shared" si="48"/>
        <v>0</v>
      </c>
      <c r="AM258" s="38"/>
      <c r="AN258" s="38"/>
      <c r="AO258" s="38"/>
      <c r="AP258" s="38"/>
      <c r="AQ258" s="38"/>
      <c r="AR258" s="38"/>
      <c r="AS258" s="38"/>
    </row>
    <row r="259" spans="1:45" s="56" customFormat="1" ht="12.75" customHeight="1" x14ac:dyDescent="0.2">
      <c r="A259" s="278"/>
      <c r="B259" s="591" t="s">
        <v>1018</v>
      </c>
      <c r="C259" s="592"/>
      <c r="D259" s="235" t="s">
        <v>702</v>
      </c>
      <c r="E259" s="475" t="s">
        <v>265</v>
      </c>
      <c r="F259" s="258"/>
      <c r="G259" s="93" t="s">
        <v>172</v>
      </c>
      <c r="H259" s="191" t="s">
        <v>264</v>
      </c>
      <c r="I259" s="202"/>
      <c r="J259" s="202"/>
      <c r="K259" s="202"/>
      <c r="L259" s="202"/>
      <c r="M259" s="188"/>
      <c r="N259" s="96">
        <v>500</v>
      </c>
      <c r="O259" s="598" t="s">
        <v>52</v>
      </c>
      <c r="P259" s="599"/>
      <c r="Q259" s="599"/>
      <c r="R259" s="599"/>
      <c r="S259" s="600"/>
      <c r="T259" s="899"/>
      <c r="U259" s="47"/>
      <c r="V259" s="48" t="str">
        <f t="shared" si="50"/>
        <v/>
      </c>
      <c r="W259" s="285"/>
      <c r="X259" s="617"/>
      <c r="Y259" s="570" t="e">
        <f>VLOOKUP(E259,[1]Analysis!$E$1:$W$65536,19,FALSE)</f>
        <v>#N/A</v>
      </c>
      <c r="Z259" s="553" t="e">
        <f t="shared" si="49"/>
        <v>#N/A</v>
      </c>
      <c r="AA259" s="54"/>
      <c r="AB259" s="54"/>
      <c r="AC259" s="54"/>
      <c r="AD259" s="54"/>
      <c r="AE259" s="54"/>
      <c r="AF259" s="560">
        <f t="shared" si="51"/>
        <v>0</v>
      </c>
      <c r="AG259" s="560">
        <f t="shared" si="43"/>
        <v>0</v>
      </c>
      <c r="AH259" s="37">
        <f t="shared" si="44"/>
        <v>0</v>
      </c>
      <c r="AI259" s="560">
        <f t="shared" si="45"/>
        <v>0</v>
      </c>
      <c r="AJ259" s="560">
        <f t="shared" si="46"/>
        <v>0</v>
      </c>
      <c r="AK259" s="560">
        <f t="shared" si="47"/>
        <v>0</v>
      </c>
      <c r="AL259" s="560">
        <f t="shared" si="48"/>
        <v>0</v>
      </c>
      <c r="AM259" s="55"/>
      <c r="AN259" s="55"/>
      <c r="AO259" s="55"/>
      <c r="AP259" s="55"/>
      <c r="AQ259" s="55"/>
      <c r="AR259" s="55"/>
      <c r="AS259" s="55"/>
    </row>
    <row r="260" spans="1:45" s="56" customFormat="1" ht="12.75" customHeight="1" x14ac:dyDescent="0.2">
      <c r="A260" s="278"/>
      <c r="B260" s="591" t="s">
        <v>1018</v>
      </c>
      <c r="C260" s="592"/>
      <c r="D260" s="492" t="s">
        <v>702</v>
      </c>
      <c r="E260" s="475" t="s">
        <v>266</v>
      </c>
      <c r="F260" s="258"/>
      <c r="G260" s="93" t="s">
        <v>172</v>
      </c>
      <c r="H260" s="191" t="s">
        <v>264</v>
      </c>
      <c r="I260" s="202"/>
      <c r="J260" s="202"/>
      <c r="K260" s="202"/>
      <c r="L260" s="202"/>
      <c r="M260" s="188"/>
      <c r="N260" s="96">
        <v>500</v>
      </c>
      <c r="O260" s="598" t="s">
        <v>53</v>
      </c>
      <c r="P260" s="599"/>
      <c r="Q260" s="599"/>
      <c r="R260" s="599"/>
      <c r="S260" s="600"/>
      <c r="T260" s="899"/>
      <c r="U260" s="47"/>
      <c r="V260" s="48" t="str">
        <f t="shared" si="50"/>
        <v/>
      </c>
      <c r="W260" s="285"/>
      <c r="X260" s="617"/>
      <c r="Y260" s="570" t="e">
        <f>VLOOKUP(E260,[1]Analysis!$E$1:$W$65536,19,FALSE)</f>
        <v>#N/A</v>
      </c>
      <c r="Z260" s="553" t="e">
        <f t="shared" si="49"/>
        <v>#N/A</v>
      </c>
      <c r="AA260" s="54"/>
      <c r="AB260" s="54"/>
      <c r="AC260" s="54"/>
      <c r="AD260" s="54"/>
      <c r="AE260" s="54"/>
      <c r="AF260" s="560">
        <f t="shared" si="51"/>
        <v>0</v>
      </c>
      <c r="AG260" s="560">
        <f t="shared" si="43"/>
        <v>0</v>
      </c>
      <c r="AH260" s="37">
        <f t="shared" si="44"/>
        <v>0</v>
      </c>
      <c r="AI260" s="560">
        <f t="shared" si="45"/>
        <v>0</v>
      </c>
      <c r="AJ260" s="560">
        <f t="shared" si="46"/>
        <v>0</v>
      </c>
      <c r="AK260" s="560">
        <f t="shared" si="47"/>
        <v>0</v>
      </c>
      <c r="AL260" s="560">
        <f t="shared" si="48"/>
        <v>0</v>
      </c>
      <c r="AM260" s="55"/>
      <c r="AN260" s="55"/>
      <c r="AO260" s="55"/>
      <c r="AP260" s="55"/>
      <c r="AQ260" s="55"/>
      <c r="AR260" s="55"/>
      <c r="AS260" s="55"/>
    </row>
    <row r="261" spans="1:45" s="39" customFormat="1" ht="12.75" customHeight="1" x14ac:dyDescent="0.2">
      <c r="A261" s="443"/>
      <c r="B261" s="591" t="s">
        <v>1018</v>
      </c>
      <c r="C261" s="592"/>
      <c r="D261" s="495" t="s">
        <v>703</v>
      </c>
      <c r="E261" s="475"/>
      <c r="F261" s="258"/>
      <c r="G261" s="93" t="s">
        <v>5</v>
      </c>
      <c r="H261" s="583" t="s">
        <v>703</v>
      </c>
      <c r="I261" s="584"/>
      <c r="J261" s="584"/>
      <c r="K261" s="584"/>
      <c r="L261" s="584"/>
      <c r="M261" s="585"/>
      <c r="N261" s="73"/>
      <c r="O261" s="629" t="s">
        <v>35</v>
      </c>
      <c r="P261" s="630"/>
      <c r="Q261" s="630"/>
      <c r="R261" s="630"/>
      <c r="S261" s="631"/>
      <c r="T261" s="919"/>
      <c r="U261" s="47"/>
      <c r="V261" s="48" t="str">
        <f t="shared" si="50"/>
        <v/>
      </c>
      <c r="W261" s="285"/>
      <c r="X261" s="617"/>
      <c r="Y261" s="570" t="e">
        <f>VLOOKUP(E261,[1]Analysis!$E$1:$W$65536,19,FALSE)</f>
        <v>#N/A</v>
      </c>
      <c r="Z261" s="553" t="e">
        <f t="shared" si="49"/>
        <v>#N/A</v>
      </c>
      <c r="AA261" s="37"/>
      <c r="AB261" s="37"/>
      <c r="AC261" s="37"/>
      <c r="AD261" s="37"/>
      <c r="AE261" s="37"/>
      <c r="AF261" s="560">
        <f t="shared" si="51"/>
        <v>0</v>
      </c>
      <c r="AG261" s="560">
        <f t="shared" si="43"/>
        <v>0</v>
      </c>
      <c r="AH261" s="37">
        <f t="shared" si="44"/>
        <v>0</v>
      </c>
      <c r="AI261" s="560">
        <f t="shared" si="45"/>
        <v>0</v>
      </c>
      <c r="AJ261" s="560">
        <f t="shared" si="46"/>
        <v>0</v>
      </c>
      <c r="AK261" s="560">
        <f t="shared" si="47"/>
        <v>0</v>
      </c>
      <c r="AL261" s="560">
        <f t="shared" si="48"/>
        <v>0</v>
      </c>
      <c r="AM261" s="38"/>
      <c r="AN261" s="38"/>
      <c r="AO261" s="38"/>
      <c r="AP261" s="38"/>
      <c r="AQ261" s="38"/>
      <c r="AR261" s="38"/>
      <c r="AS261" s="38"/>
    </row>
    <row r="262" spans="1:45" s="56" customFormat="1" ht="12.75" customHeight="1" x14ac:dyDescent="0.2">
      <c r="A262" s="278"/>
      <c r="B262" s="591" t="s">
        <v>1018</v>
      </c>
      <c r="C262" s="592"/>
      <c r="D262" s="235" t="s">
        <v>703</v>
      </c>
      <c r="E262" s="475" t="s">
        <v>268</v>
      </c>
      <c r="F262" s="258"/>
      <c r="G262" s="93" t="s">
        <v>172</v>
      </c>
      <c r="H262" s="191" t="s">
        <v>267</v>
      </c>
      <c r="I262" s="202"/>
      <c r="J262" s="202"/>
      <c r="K262" s="202"/>
      <c r="L262" s="202"/>
      <c r="M262" s="188"/>
      <c r="N262" s="96">
        <v>500</v>
      </c>
      <c r="O262" s="598" t="s">
        <v>79</v>
      </c>
      <c r="P262" s="599"/>
      <c r="Q262" s="599"/>
      <c r="R262" s="599"/>
      <c r="S262" s="600"/>
      <c r="T262" s="899"/>
      <c r="U262" s="47"/>
      <c r="V262" s="48" t="str">
        <f t="shared" si="50"/>
        <v/>
      </c>
      <c r="W262" s="285"/>
      <c r="X262" s="617"/>
      <c r="Y262" s="570" t="e">
        <f>VLOOKUP(E262,[1]Analysis!$E$1:$W$65536,19,FALSE)</f>
        <v>#N/A</v>
      </c>
      <c r="Z262" s="553" t="e">
        <f t="shared" si="49"/>
        <v>#N/A</v>
      </c>
      <c r="AA262" s="54"/>
      <c r="AB262" s="54"/>
      <c r="AC262" s="54"/>
      <c r="AD262" s="54"/>
      <c r="AE262" s="54"/>
      <c r="AF262" s="560">
        <f t="shared" si="51"/>
        <v>0</v>
      </c>
      <c r="AG262" s="560">
        <f t="shared" si="43"/>
        <v>0</v>
      </c>
      <c r="AH262" s="37">
        <f t="shared" si="44"/>
        <v>0</v>
      </c>
      <c r="AI262" s="560">
        <f t="shared" si="45"/>
        <v>0</v>
      </c>
      <c r="AJ262" s="560">
        <f t="shared" si="46"/>
        <v>0</v>
      </c>
      <c r="AK262" s="560">
        <f t="shared" si="47"/>
        <v>0</v>
      </c>
      <c r="AL262" s="560">
        <f t="shared" si="48"/>
        <v>0</v>
      </c>
      <c r="AM262" s="55"/>
      <c r="AN262" s="55"/>
      <c r="AO262" s="55"/>
      <c r="AP262" s="55"/>
      <c r="AQ262" s="55"/>
      <c r="AR262" s="55"/>
      <c r="AS262" s="55"/>
    </row>
    <row r="263" spans="1:45" s="56" customFormat="1" ht="12.75" customHeight="1" x14ac:dyDescent="0.2">
      <c r="A263" s="278"/>
      <c r="B263" s="591" t="s">
        <v>1018</v>
      </c>
      <c r="C263" s="592"/>
      <c r="D263" s="235" t="s">
        <v>703</v>
      </c>
      <c r="E263" s="475" t="s">
        <v>269</v>
      </c>
      <c r="F263" s="258"/>
      <c r="G263" s="93" t="s">
        <v>172</v>
      </c>
      <c r="H263" s="191" t="s">
        <v>267</v>
      </c>
      <c r="I263" s="202"/>
      <c r="J263" s="202"/>
      <c r="K263" s="202"/>
      <c r="L263" s="202"/>
      <c r="M263" s="188"/>
      <c r="N263" s="96">
        <v>500</v>
      </c>
      <c r="O263" s="598" t="s">
        <v>80</v>
      </c>
      <c r="P263" s="599"/>
      <c r="Q263" s="599"/>
      <c r="R263" s="599"/>
      <c r="S263" s="600"/>
      <c r="T263" s="899"/>
      <c r="U263" s="47"/>
      <c r="V263" s="48" t="str">
        <f t="shared" si="50"/>
        <v/>
      </c>
      <c r="W263" s="285"/>
      <c r="X263" s="617"/>
      <c r="Y263" s="570" t="e">
        <f>VLOOKUP(E263,[1]Analysis!$E$1:$W$65536,19,FALSE)</f>
        <v>#N/A</v>
      </c>
      <c r="Z263" s="553" t="e">
        <f t="shared" si="49"/>
        <v>#N/A</v>
      </c>
      <c r="AA263" s="54"/>
      <c r="AB263" s="54"/>
      <c r="AC263" s="54"/>
      <c r="AD263" s="54"/>
      <c r="AE263" s="54"/>
      <c r="AF263" s="560">
        <f t="shared" si="51"/>
        <v>0</v>
      </c>
      <c r="AG263" s="560">
        <f t="shared" si="43"/>
        <v>0</v>
      </c>
      <c r="AH263" s="37">
        <f t="shared" si="44"/>
        <v>0</v>
      </c>
      <c r="AI263" s="560">
        <f t="shared" si="45"/>
        <v>0</v>
      </c>
      <c r="AJ263" s="560">
        <f t="shared" si="46"/>
        <v>0</v>
      </c>
      <c r="AK263" s="560">
        <f t="shared" si="47"/>
        <v>0</v>
      </c>
      <c r="AL263" s="560">
        <f t="shared" si="48"/>
        <v>0</v>
      </c>
      <c r="AM263" s="55"/>
      <c r="AN263" s="55"/>
      <c r="AO263" s="55"/>
      <c r="AP263" s="55"/>
      <c r="AQ263" s="55"/>
      <c r="AR263" s="55"/>
      <c r="AS263" s="55"/>
    </row>
    <row r="264" spans="1:45" s="56" customFormat="1" ht="12.75" customHeight="1" x14ac:dyDescent="0.2">
      <c r="A264" s="278"/>
      <c r="B264" s="591" t="s">
        <v>1018</v>
      </c>
      <c r="C264" s="592"/>
      <c r="D264" s="235" t="s">
        <v>703</v>
      </c>
      <c r="E264" s="475" t="s">
        <v>270</v>
      </c>
      <c r="F264" s="258"/>
      <c r="G264" s="93" t="s">
        <v>172</v>
      </c>
      <c r="H264" s="191" t="s">
        <v>267</v>
      </c>
      <c r="I264" s="202"/>
      <c r="J264" s="202"/>
      <c r="K264" s="202"/>
      <c r="L264" s="202"/>
      <c r="M264" s="188"/>
      <c r="N264" s="96">
        <v>500</v>
      </c>
      <c r="O264" s="598" t="s">
        <v>81</v>
      </c>
      <c r="P264" s="599"/>
      <c r="Q264" s="599"/>
      <c r="R264" s="599"/>
      <c r="S264" s="600"/>
      <c r="T264" s="899"/>
      <c r="U264" s="47"/>
      <c r="V264" s="48" t="str">
        <f t="shared" si="50"/>
        <v/>
      </c>
      <c r="W264" s="285"/>
      <c r="X264" s="617"/>
      <c r="Y264" s="570" t="e">
        <f>VLOOKUP(E264,[1]Analysis!$E$1:$W$65536,19,FALSE)</f>
        <v>#N/A</v>
      </c>
      <c r="Z264" s="553" t="e">
        <f t="shared" si="49"/>
        <v>#N/A</v>
      </c>
      <c r="AA264" s="54"/>
      <c r="AB264" s="54"/>
      <c r="AC264" s="54"/>
      <c r="AD264" s="54"/>
      <c r="AE264" s="54"/>
      <c r="AF264" s="560">
        <f t="shared" si="51"/>
        <v>0</v>
      </c>
      <c r="AG264" s="560">
        <f t="shared" si="43"/>
        <v>0</v>
      </c>
      <c r="AH264" s="37">
        <f t="shared" si="44"/>
        <v>0</v>
      </c>
      <c r="AI264" s="560">
        <f t="shared" si="45"/>
        <v>0</v>
      </c>
      <c r="AJ264" s="560">
        <f t="shared" si="46"/>
        <v>0</v>
      </c>
      <c r="AK264" s="560">
        <f t="shared" si="47"/>
        <v>0</v>
      </c>
      <c r="AL264" s="560">
        <f t="shared" si="48"/>
        <v>0</v>
      </c>
      <c r="AM264" s="55"/>
      <c r="AN264" s="55"/>
      <c r="AO264" s="55"/>
      <c r="AP264" s="55"/>
      <c r="AQ264" s="55"/>
      <c r="AR264" s="55"/>
      <c r="AS264" s="55"/>
    </row>
    <row r="265" spans="1:45" s="56" customFormat="1" ht="12.75" customHeight="1" x14ac:dyDescent="0.2">
      <c r="A265" s="278"/>
      <c r="B265" s="591" t="s">
        <v>1018</v>
      </c>
      <c r="C265" s="592"/>
      <c r="D265" s="492" t="s">
        <v>703</v>
      </c>
      <c r="E265" s="475" t="s">
        <v>271</v>
      </c>
      <c r="F265" s="258"/>
      <c r="G265" s="93" t="s">
        <v>172</v>
      </c>
      <c r="H265" s="192" t="s">
        <v>267</v>
      </c>
      <c r="I265" s="204"/>
      <c r="J265" s="204"/>
      <c r="K265" s="204"/>
      <c r="L265" s="204"/>
      <c r="M265" s="190"/>
      <c r="N265" s="96">
        <v>500</v>
      </c>
      <c r="O265" s="598" t="s">
        <v>82</v>
      </c>
      <c r="P265" s="599"/>
      <c r="Q265" s="599"/>
      <c r="R265" s="599"/>
      <c r="S265" s="600"/>
      <c r="T265" s="899"/>
      <c r="U265" s="47"/>
      <c r="V265" s="48" t="str">
        <f t="shared" si="50"/>
        <v/>
      </c>
      <c r="W265" s="285"/>
      <c r="X265" s="617"/>
      <c r="Y265" s="570" t="e">
        <f>VLOOKUP(E265,[1]Analysis!$E$1:$W$65536,19,FALSE)</f>
        <v>#N/A</v>
      </c>
      <c r="Z265" s="553" t="e">
        <f t="shared" si="49"/>
        <v>#N/A</v>
      </c>
      <c r="AA265" s="54"/>
      <c r="AB265" s="54"/>
      <c r="AC265" s="54"/>
      <c r="AD265" s="54"/>
      <c r="AE265" s="54"/>
      <c r="AF265" s="560">
        <f t="shared" si="51"/>
        <v>0</v>
      </c>
      <c r="AG265" s="560">
        <f t="shared" si="43"/>
        <v>0</v>
      </c>
      <c r="AH265" s="37">
        <f t="shared" si="44"/>
        <v>0</v>
      </c>
      <c r="AI265" s="560">
        <f t="shared" si="45"/>
        <v>0</v>
      </c>
      <c r="AJ265" s="560">
        <f t="shared" si="46"/>
        <v>0</v>
      </c>
      <c r="AK265" s="560">
        <f t="shared" si="47"/>
        <v>0</v>
      </c>
      <c r="AL265" s="560">
        <f t="shared" si="48"/>
        <v>0</v>
      </c>
      <c r="AM265" s="55"/>
      <c r="AN265" s="55"/>
      <c r="AO265" s="55"/>
      <c r="AP265" s="55"/>
      <c r="AQ265" s="55"/>
      <c r="AR265" s="55"/>
      <c r="AS265" s="55"/>
    </row>
    <row r="266" spans="1:45" s="56" customFormat="1" ht="13.5" customHeight="1" thickBot="1" x14ac:dyDescent="0.25">
      <c r="A266" s="490"/>
      <c r="B266" s="619" t="s">
        <v>1018</v>
      </c>
      <c r="C266" s="620"/>
      <c r="D266" s="496" t="s">
        <v>706</v>
      </c>
      <c r="E266" s="476" t="s">
        <v>282</v>
      </c>
      <c r="F266" s="452"/>
      <c r="G266" s="51" t="s">
        <v>5</v>
      </c>
      <c r="H266" s="650" t="s">
        <v>868</v>
      </c>
      <c r="I266" s="651"/>
      <c r="J266" s="651"/>
      <c r="K266" s="651"/>
      <c r="L266" s="651"/>
      <c r="M266" s="652"/>
      <c r="N266" s="65">
        <v>250</v>
      </c>
      <c r="O266" s="66"/>
      <c r="P266" s="67"/>
      <c r="Q266" s="67"/>
      <c r="R266" s="67"/>
      <c r="S266" s="68"/>
      <c r="T266" s="894"/>
      <c r="U266" s="53"/>
      <c r="V266" s="61" t="str">
        <f t="shared" si="50"/>
        <v/>
      </c>
      <c r="W266" s="286"/>
      <c r="X266" s="617"/>
      <c r="Y266" s="570" t="e">
        <f>VLOOKUP(E266,[1]Analysis!$E$1:$W$65536,19,FALSE)</f>
        <v>#N/A</v>
      </c>
      <c r="Z266" s="553" t="e">
        <f t="shared" si="49"/>
        <v>#N/A</v>
      </c>
      <c r="AA266" s="54"/>
      <c r="AB266" s="54"/>
      <c r="AC266" s="54"/>
      <c r="AD266" s="54"/>
      <c r="AE266" s="54"/>
      <c r="AF266" s="560">
        <f t="shared" si="51"/>
        <v>0</v>
      </c>
      <c r="AG266" s="560">
        <f t="shared" si="43"/>
        <v>0</v>
      </c>
      <c r="AH266" s="37">
        <f t="shared" si="44"/>
        <v>0</v>
      </c>
      <c r="AI266" s="560">
        <f t="shared" si="45"/>
        <v>0</v>
      </c>
      <c r="AJ266" s="560">
        <f t="shared" si="46"/>
        <v>0</v>
      </c>
      <c r="AK266" s="560">
        <f t="shared" si="47"/>
        <v>0</v>
      </c>
      <c r="AL266" s="560">
        <f t="shared" si="48"/>
        <v>0</v>
      </c>
      <c r="AM266" s="55"/>
      <c r="AN266" s="55"/>
      <c r="AO266" s="55"/>
      <c r="AP266" s="55"/>
      <c r="AQ266" s="55"/>
      <c r="AR266" s="55"/>
      <c r="AS266" s="55"/>
    </row>
    <row r="267" spans="1:45" s="39" customFormat="1" ht="38.25" customHeight="1" x14ac:dyDescent="0.2">
      <c r="A267" s="92"/>
      <c r="B267" s="581" t="s">
        <v>708</v>
      </c>
      <c r="C267" s="582"/>
      <c r="D267" s="27" t="s">
        <v>709</v>
      </c>
      <c r="E267" s="869"/>
      <c r="F267" s="451"/>
      <c r="G267" s="70" t="s">
        <v>5</v>
      </c>
      <c r="H267" s="593" t="s">
        <v>287</v>
      </c>
      <c r="I267" s="594"/>
      <c r="J267" s="594"/>
      <c r="K267" s="594"/>
      <c r="L267" s="594"/>
      <c r="M267" s="595"/>
      <c r="N267" s="81"/>
      <c r="O267" s="613" t="s">
        <v>24</v>
      </c>
      <c r="P267" s="614"/>
      <c r="Q267" s="614"/>
      <c r="R267" s="614"/>
      <c r="S267" s="615"/>
      <c r="T267" s="908"/>
      <c r="U267" s="34"/>
      <c r="V267" s="35" t="str">
        <f t="shared" si="50"/>
        <v/>
      </c>
      <c r="W267" s="284"/>
      <c r="X267" s="617"/>
      <c r="Y267" s="570" t="e">
        <f>VLOOKUP(E267,[1]Analysis!$E$1:$W$65536,19,FALSE)</f>
        <v>#N/A</v>
      </c>
      <c r="Z267" s="553" t="e">
        <f t="shared" si="49"/>
        <v>#N/A</v>
      </c>
      <c r="AA267" s="37"/>
      <c r="AB267" s="37"/>
      <c r="AC267" s="37"/>
      <c r="AD267" s="37"/>
      <c r="AE267" s="37"/>
      <c r="AF267" s="560">
        <f t="shared" si="51"/>
        <v>0</v>
      </c>
      <c r="AG267" s="560">
        <f t="shared" si="43"/>
        <v>0</v>
      </c>
      <c r="AH267" s="37">
        <f t="shared" si="44"/>
        <v>0</v>
      </c>
      <c r="AI267" s="560">
        <f t="shared" si="45"/>
        <v>0</v>
      </c>
      <c r="AJ267" s="560">
        <f t="shared" si="46"/>
        <v>0</v>
      </c>
      <c r="AK267" s="560">
        <f t="shared" si="47"/>
        <v>0</v>
      </c>
      <c r="AL267" s="560">
        <f t="shared" si="48"/>
        <v>0</v>
      </c>
      <c r="AM267" s="38"/>
      <c r="AN267" s="38"/>
      <c r="AO267" s="38"/>
      <c r="AP267" s="38"/>
      <c r="AQ267" s="38"/>
      <c r="AR267" s="38"/>
      <c r="AS267" s="38"/>
    </row>
    <row r="268" spans="1:45" s="56" customFormat="1" ht="12.75" customHeight="1" x14ac:dyDescent="0.2">
      <c r="A268" s="157"/>
      <c r="B268" s="232" t="s">
        <v>708</v>
      </c>
      <c r="C268" s="238"/>
      <c r="D268" s="40" t="s">
        <v>709</v>
      </c>
      <c r="E268" s="475" t="s">
        <v>288</v>
      </c>
      <c r="F268" s="258"/>
      <c r="G268" s="93" t="s">
        <v>172</v>
      </c>
      <c r="H268" s="191" t="s">
        <v>287</v>
      </c>
      <c r="I268" s="202"/>
      <c r="J268" s="202"/>
      <c r="K268" s="202"/>
      <c r="L268" s="202"/>
      <c r="M268" s="188"/>
      <c r="N268" s="96">
        <v>1</v>
      </c>
      <c r="O268" s="598" t="s">
        <v>61</v>
      </c>
      <c r="P268" s="599"/>
      <c r="Q268" s="599"/>
      <c r="R268" s="599"/>
      <c r="S268" s="600"/>
      <c r="T268" s="899"/>
      <c r="U268" s="47"/>
      <c r="V268" s="48" t="str">
        <f t="shared" si="50"/>
        <v/>
      </c>
      <c r="W268" s="285"/>
      <c r="X268" s="617"/>
      <c r="Y268" s="570" t="e">
        <f>VLOOKUP(E268,[1]Analysis!$E$1:$W$65536,19,FALSE)</f>
        <v>#N/A</v>
      </c>
      <c r="Z268" s="553" t="e">
        <f t="shared" si="49"/>
        <v>#N/A</v>
      </c>
      <c r="AA268" s="54"/>
      <c r="AB268" s="54"/>
      <c r="AC268" s="54"/>
      <c r="AD268" s="54"/>
      <c r="AE268" s="54"/>
      <c r="AF268" s="560">
        <f t="shared" si="51"/>
        <v>0</v>
      </c>
      <c r="AG268" s="560">
        <f t="shared" si="43"/>
        <v>0</v>
      </c>
      <c r="AH268" s="37">
        <f t="shared" si="44"/>
        <v>0</v>
      </c>
      <c r="AI268" s="560">
        <f t="shared" si="45"/>
        <v>0</v>
      </c>
      <c r="AJ268" s="560">
        <f t="shared" si="46"/>
        <v>0</v>
      </c>
      <c r="AK268" s="560">
        <f t="shared" si="47"/>
        <v>0</v>
      </c>
      <c r="AL268" s="560">
        <f t="shared" si="48"/>
        <v>0</v>
      </c>
      <c r="AM268" s="55"/>
      <c r="AN268" s="55"/>
      <c r="AO268" s="55"/>
      <c r="AP268" s="55"/>
      <c r="AQ268" s="55"/>
      <c r="AR268" s="55"/>
      <c r="AS268" s="55"/>
    </row>
    <row r="269" spans="1:45" s="56" customFormat="1" ht="12.75" customHeight="1" x14ac:dyDescent="0.2">
      <c r="A269" s="157"/>
      <c r="B269" s="232" t="s">
        <v>708</v>
      </c>
      <c r="C269" s="238"/>
      <c r="D269" s="40" t="s">
        <v>709</v>
      </c>
      <c r="E269" s="475" t="s">
        <v>289</v>
      </c>
      <c r="F269" s="258"/>
      <c r="G269" s="93" t="s">
        <v>172</v>
      </c>
      <c r="H269" s="191" t="s">
        <v>287</v>
      </c>
      <c r="I269" s="202"/>
      <c r="J269" s="202"/>
      <c r="K269" s="202"/>
      <c r="L269" s="202"/>
      <c r="M269" s="188"/>
      <c r="N269" s="96">
        <v>1</v>
      </c>
      <c r="O269" s="598" t="s">
        <v>775</v>
      </c>
      <c r="P269" s="599"/>
      <c r="Q269" s="599"/>
      <c r="R269" s="599"/>
      <c r="S269" s="600"/>
      <c r="T269" s="899"/>
      <c r="U269" s="47"/>
      <c r="V269" s="48" t="str">
        <f t="shared" si="50"/>
        <v/>
      </c>
      <c r="W269" s="285"/>
      <c r="X269" s="617"/>
      <c r="Y269" s="570" t="e">
        <f>VLOOKUP(E269,[1]Analysis!$E$1:$W$65536,19,FALSE)</f>
        <v>#N/A</v>
      </c>
      <c r="Z269" s="553" t="e">
        <f t="shared" si="49"/>
        <v>#N/A</v>
      </c>
      <c r="AA269" s="54"/>
      <c r="AB269" s="54"/>
      <c r="AC269" s="54"/>
      <c r="AD269" s="54"/>
      <c r="AE269" s="54"/>
      <c r="AF269" s="560">
        <f t="shared" si="51"/>
        <v>0</v>
      </c>
      <c r="AG269" s="560">
        <f t="shared" si="43"/>
        <v>0</v>
      </c>
      <c r="AH269" s="37">
        <f t="shared" si="44"/>
        <v>0</v>
      </c>
      <c r="AI269" s="560">
        <f t="shared" si="45"/>
        <v>0</v>
      </c>
      <c r="AJ269" s="560">
        <f t="shared" si="46"/>
        <v>0</v>
      </c>
      <c r="AK269" s="560">
        <f t="shared" si="47"/>
        <v>0</v>
      </c>
      <c r="AL269" s="560">
        <f t="shared" si="48"/>
        <v>0</v>
      </c>
      <c r="AM269" s="55"/>
      <c r="AN269" s="55"/>
      <c r="AO269" s="55"/>
      <c r="AP269" s="55"/>
      <c r="AQ269" s="55"/>
      <c r="AR269" s="55"/>
      <c r="AS269" s="55"/>
    </row>
    <row r="270" spans="1:45" s="56" customFormat="1" ht="13.5" customHeight="1" thickBot="1" x14ac:dyDescent="0.25">
      <c r="A270" s="157"/>
      <c r="B270" s="232" t="s">
        <v>708</v>
      </c>
      <c r="C270" s="238"/>
      <c r="D270" s="40" t="s">
        <v>709</v>
      </c>
      <c r="E270" s="873" t="s">
        <v>290</v>
      </c>
      <c r="F270" s="457"/>
      <c r="G270" s="134" t="s">
        <v>172</v>
      </c>
      <c r="H270" s="191" t="s">
        <v>287</v>
      </c>
      <c r="I270" s="202"/>
      <c r="J270" s="202"/>
      <c r="K270" s="202"/>
      <c r="L270" s="202"/>
      <c r="M270" s="188"/>
      <c r="N270" s="178">
        <v>1</v>
      </c>
      <c r="O270" s="740" t="s">
        <v>58</v>
      </c>
      <c r="P270" s="741"/>
      <c r="Q270" s="741"/>
      <c r="R270" s="741"/>
      <c r="S270" s="742"/>
      <c r="T270" s="899"/>
      <c r="U270" s="135"/>
      <c r="V270" s="136" t="str">
        <f t="shared" si="50"/>
        <v/>
      </c>
      <c r="W270" s="517"/>
      <c r="X270" s="617"/>
      <c r="Y270" s="570" t="e">
        <f>VLOOKUP(E270,[1]Analysis!$E$1:$W$65536,19,FALSE)</f>
        <v>#N/A</v>
      </c>
      <c r="Z270" s="553" t="e">
        <f t="shared" si="49"/>
        <v>#N/A</v>
      </c>
      <c r="AA270" s="54"/>
      <c r="AB270" s="54"/>
      <c r="AC270" s="54"/>
      <c r="AD270" s="54"/>
      <c r="AE270" s="54"/>
      <c r="AF270" s="560">
        <f t="shared" si="51"/>
        <v>0</v>
      </c>
      <c r="AG270" s="560">
        <f t="shared" si="43"/>
        <v>0</v>
      </c>
      <c r="AH270" s="37">
        <f t="shared" si="44"/>
        <v>0</v>
      </c>
      <c r="AI270" s="560">
        <f t="shared" si="45"/>
        <v>0</v>
      </c>
      <c r="AJ270" s="560">
        <f t="shared" si="46"/>
        <v>0</v>
      </c>
      <c r="AK270" s="560">
        <f t="shared" si="47"/>
        <v>0</v>
      </c>
      <c r="AL270" s="560">
        <f t="shared" si="48"/>
        <v>0</v>
      </c>
      <c r="AM270" s="55"/>
      <c r="AN270" s="55"/>
      <c r="AO270" s="55"/>
      <c r="AP270" s="55"/>
      <c r="AQ270" s="55"/>
      <c r="AR270" s="55"/>
      <c r="AS270" s="55"/>
    </row>
    <row r="271" spans="1:45" s="55" customFormat="1" ht="13.5" customHeight="1" x14ac:dyDescent="0.2">
      <c r="A271" s="489"/>
      <c r="B271" s="499"/>
      <c r="C271" s="499"/>
      <c r="D271" s="313"/>
      <c r="E271" s="884"/>
      <c r="F271" s="500"/>
      <c r="G271" s="313"/>
      <c r="H271" s="313"/>
      <c r="I271" s="313"/>
      <c r="J271" s="313"/>
      <c r="K271" s="313"/>
      <c r="L271" s="313"/>
      <c r="M271" s="313"/>
      <c r="N271" s="501"/>
      <c r="O271" s="111"/>
      <c r="P271" s="111"/>
      <c r="Q271" s="111"/>
      <c r="R271" s="111"/>
      <c r="S271" s="111"/>
      <c r="T271" s="920"/>
      <c r="U271" s="502"/>
      <c r="V271" s="503"/>
      <c r="W271" s="518"/>
      <c r="X271" s="617"/>
      <c r="Y271" s="570" t="e">
        <f>VLOOKUP(E271,[1]Analysis!$E$1:$W$65536,19,FALSE)</f>
        <v>#N/A</v>
      </c>
      <c r="Z271" s="553" t="e">
        <f t="shared" si="49"/>
        <v>#N/A</v>
      </c>
      <c r="AA271" s="54"/>
      <c r="AB271" s="54"/>
      <c r="AC271" s="54"/>
      <c r="AD271" s="54"/>
      <c r="AE271" s="54"/>
      <c r="AF271" s="560">
        <f t="shared" si="51"/>
        <v>0</v>
      </c>
      <c r="AG271" s="560">
        <f t="shared" si="43"/>
        <v>0</v>
      </c>
      <c r="AH271" s="37">
        <f t="shared" si="44"/>
        <v>0</v>
      </c>
      <c r="AI271" s="560">
        <f t="shared" si="45"/>
        <v>0</v>
      </c>
      <c r="AJ271" s="560">
        <f t="shared" si="46"/>
        <v>0</v>
      </c>
      <c r="AK271" s="560">
        <f t="shared" si="47"/>
        <v>0</v>
      </c>
      <c r="AL271" s="560">
        <f t="shared" si="48"/>
        <v>0</v>
      </c>
    </row>
    <row r="272" spans="1:45" s="55" customFormat="1" ht="13.5" customHeight="1" thickBot="1" x14ac:dyDescent="0.25">
      <c r="A272" s="278"/>
      <c r="B272" s="209"/>
      <c r="C272" s="209"/>
      <c r="D272" s="497"/>
      <c r="E272" s="875"/>
      <c r="F272" s="504"/>
      <c r="G272" s="497"/>
      <c r="H272" s="497"/>
      <c r="I272" s="497"/>
      <c r="J272" s="497"/>
      <c r="K272" s="497"/>
      <c r="L272" s="497"/>
      <c r="M272" s="497"/>
      <c r="N272" s="505"/>
      <c r="O272" s="498"/>
      <c r="P272" s="498"/>
      <c r="Q272" s="498"/>
      <c r="R272" s="498"/>
      <c r="S272" s="498"/>
      <c r="T272" s="921"/>
      <c r="U272" s="506"/>
      <c r="V272" s="507"/>
      <c r="W272" s="519"/>
      <c r="X272" s="618"/>
      <c r="Y272" s="570" t="e">
        <f>VLOOKUP(E272,[1]Analysis!$E$1:$W$65536,19,FALSE)</f>
        <v>#N/A</v>
      </c>
      <c r="Z272" s="553" t="e">
        <f t="shared" si="49"/>
        <v>#N/A</v>
      </c>
      <c r="AA272" s="54"/>
      <c r="AB272" s="54"/>
      <c r="AC272" s="54"/>
      <c r="AD272" s="54"/>
      <c r="AE272" s="54"/>
      <c r="AF272" s="560">
        <f t="shared" si="51"/>
        <v>0</v>
      </c>
      <c r="AG272" s="560">
        <f t="shared" si="43"/>
        <v>0</v>
      </c>
      <c r="AH272" s="37">
        <f t="shared" si="44"/>
        <v>0</v>
      </c>
      <c r="AI272" s="560">
        <f t="shared" si="45"/>
        <v>0</v>
      </c>
      <c r="AJ272" s="560">
        <f t="shared" si="46"/>
        <v>0</v>
      </c>
      <c r="AK272" s="560">
        <f t="shared" si="47"/>
        <v>0</v>
      </c>
      <c r="AL272" s="560">
        <f t="shared" si="48"/>
        <v>0</v>
      </c>
    </row>
    <row r="273" spans="1:45" s="39" customFormat="1" ht="12.75" customHeight="1" x14ac:dyDescent="0.2">
      <c r="A273" s="27" t="s">
        <v>119</v>
      </c>
      <c r="B273" s="581" t="s">
        <v>125</v>
      </c>
      <c r="C273" s="582"/>
      <c r="D273" s="28" t="s">
        <v>778</v>
      </c>
      <c r="E273" s="869"/>
      <c r="F273" s="451"/>
      <c r="G273" s="70" t="s">
        <v>5</v>
      </c>
      <c r="H273" s="728" t="s">
        <v>869</v>
      </c>
      <c r="I273" s="713"/>
      <c r="J273" s="713"/>
      <c r="K273" s="713"/>
      <c r="L273" s="713"/>
      <c r="M273" s="714"/>
      <c r="N273" s="81"/>
      <c r="O273" s="613" t="s">
        <v>24</v>
      </c>
      <c r="P273" s="614"/>
      <c r="Q273" s="614"/>
      <c r="R273" s="614"/>
      <c r="S273" s="615"/>
      <c r="T273" s="908"/>
      <c r="U273" s="34"/>
      <c r="V273" s="35" t="str">
        <f t="shared" ref="V273:V336" si="52">IF(U273*T273=0,"",U273*T273)</f>
        <v/>
      </c>
      <c r="W273" s="36"/>
      <c r="X273" s="617">
        <v>11</v>
      </c>
      <c r="Y273" s="570" t="e">
        <f>VLOOKUP(E273,[1]Analysis!$E$1:$W$65536,19,FALSE)</f>
        <v>#N/A</v>
      </c>
      <c r="Z273" s="553" t="e">
        <f t="shared" si="49"/>
        <v>#N/A</v>
      </c>
      <c r="AA273" s="37"/>
      <c r="AB273" s="37"/>
      <c r="AC273" s="37"/>
      <c r="AD273" s="37"/>
      <c r="AE273" s="37"/>
      <c r="AF273" s="560">
        <f t="shared" si="51"/>
        <v>0</v>
      </c>
      <c r="AG273" s="560">
        <f t="shared" si="43"/>
        <v>0</v>
      </c>
      <c r="AH273" s="37">
        <f t="shared" si="44"/>
        <v>0</v>
      </c>
      <c r="AI273" s="560">
        <f t="shared" si="45"/>
        <v>0</v>
      </c>
      <c r="AJ273" s="560">
        <f t="shared" si="46"/>
        <v>0</v>
      </c>
      <c r="AK273" s="560">
        <f t="shared" si="47"/>
        <v>0</v>
      </c>
      <c r="AL273" s="560">
        <f t="shared" si="48"/>
        <v>0</v>
      </c>
      <c r="AM273" s="38"/>
      <c r="AN273" s="38"/>
      <c r="AO273" s="38"/>
      <c r="AP273" s="38"/>
      <c r="AQ273" s="38"/>
      <c r="AR273" s="38"/>
      <c r="AS273" s="38"/>
    </row>
    <row r="274" spans="1:45" s="56" customFormat="1" ht="12.75" customHeight="1" x14ac:dyDescent="0.2">
      <c r="A274" s="40" t="s">
        <v>119</v>
      </c>
      <c r="B274" s="72" t="s">
        <v>125</v>
      </c>
      <c r="C274" s="235"/>
      <c r="D274" s="40" t="s">
        <v>778</v>
      </c>
      <c r="E274" s="475" t="s">
        <v>565</v>
      </c>
      <c r="F274" s="258"/>
      <c r="G274" s="93" t="s">
        <v>172</v>
      </c>
      <c r="H274" s="195" t="s">
        <v>564</v>
      </c>
      <c r="I274" s="209"/>
      <c r="J274" s="209"/>
      <c r="K274" s="209"/>
      <c r="L274" s="209"/>
      <c r="M274" s="200"/>
      <c r="N274" s="96">
        <v>100</v>
      </c>
      <c r="O274" s="598" t="s">
        <v>58</v>
      </c>
      <c r="P274" s="599"/>
      <c r="Q274" s="599"/>
      <c r="R274" s="599"/>
      <c r="S274" s="600"/>
      <c r="T274" s="899"/>
      <c r="U274" s="47"/>
      <c r="V274" s="48" t="str">
        <f t="shared" si="52"/>
        <v/>
      </c>
      <c r="W274" s="49"/>
      <c r="X274" s="617"/>
      <c r="Y274" s="570">
        <f>VLOOKUP(E274,[2]analysis!$B$1:$AB$65536,27,FALSE)</f>
        <v>7.45</v>
      </c>
      <c r="Z274" s="553">
        <f t="shared" ref="Z274:Z279" si="53">Y274-AI274</f>
        <v>7.45</v>
      </c>
      <c r="AA274" s="54"/>
      <c r="AB274" s="54"/>
      <c r="AC274" s="54"/>
      <c r="AD274" s="54"/>
      <c r="AE274" s="54"/>
      <c r="AF274" s="560">
        <f t="shared" si="51"/>
        <v>0</v>
      </c>
      <c r="AG274" s="560">
        <f t="shared" si="43"/>
        <v>0</v>
      </c>
      <c r="AH274" s="37">
        <f t="shared" si="44"/>
        <v>0</v>
      </c>
      <c r="AI274" s="560">
        <f t="shared" si="45"/>
        <v>0</v>
      </c>
      <c r="AJ274" s="560">
        <f t="shared" si="46"/>
        <v>0</v>
      </c>
      <c r="AK274" s="560">
        <f t="shared" si="47"/>
        <v>0</v>
      </c>
      <c r="AL274" s="560">
        <f t="shared" si="48"/>
        <v>0</v>
      </c>
      <c r="AM274" s="55"/>
      <c r="AN274" s="55"/>
      <c r="AO274" s="55"/>
      <c r="AP274" s="55"/>
      <c r="AQ274" s="55"/>
      <c r="AR274" s="55"/>
      <c r="AS274" s="55"/>
    </row>
    <row r="275" spans="1:45" s="56" customFormat="1" ht="12.75" customHeight="1" x14ac:dyDescent="0.2">
      <c r="A275" s="40" t="s">
        <v>119</v>
      </c>
      <c r="B275" s="72" t="s">
        <v>125</v>
      </c>
      <c r="C275" s="235"/>
      <c r="D275" s="40" t="s">
        <v>778</v>
      </c>
      <c r="E275" s="475" t="s">
        <v>566</v>
      </c>
      <c r="F275" s="258"/>
      <c r="G275" s="93" t="s">
        <v>172</v>
      </c>
      <c r="H275" s="195" t="s">
        <v>564</v>
      </c>
      <c r="I275" s="209"/>
      <c r="J275" s="209"/>
      <c r="K275" s="209"/>
      <c r="L275" s="209"/>
      <c r="M275" s="200"/>
      <c r="N275" s="96">
        <v>100</v>
      </c>
      <c r="O275" s="598" t="s">
        <v>59</v>
      </c>
      <c r="P275" s="599"/>
      <c r="Q275" s="599"/>
      <c r="R275" s="599"/>
      <c r="S275" s="600"/>
      <c r="T275" s="899"/>
      <c r="U275" s="47"/>
      <c r="V275" s="48" t="str">
        <f t="shared" si="52"/>
        <v/>
      </c>
      <c r="W275" s="49"/>
      <c r="X275" s="617"/>
      <c r="Y275" s="570">
        <f>VLOOKUP(E275,[2]analysis!$B$1:$AB$65536,27,FALSE)</f>
        <v>7.45</v>
      </c>
      <c r="Z275" s="553">
        <f t="shared" si="53"/>
        <v>7.45</v>
      </c>
      <c r="AA275" s="54"/>
      <c r="AB275" s="54"/>
      <c r="AC275" s="54"/>
      <c r="AD275" s="54"/>
      <c r="AE275" s="54"/>
      <c r="AF275" s="560">
        <f t="shared" si="51"/>
        <v>0</v>
      </c>
      <c r="AG275" s="560">
        <f t="shared" si="43"/>
        <v>0</v>
      </c>
      <c r="AH275" s="37">
        <f t="shared" si="44"/>
        <v>0</v>
      </c>
      <c r="AI275" s="560">
        <f t="shared" si="45"/>
        <v>0</v>
      </c>
      <c r="AJ275" s="560">
        <f t="shared" si="46"/>
        <v>0</v>
      </c>
      <c r="AK275" s="560">
        <f t="shared" si="47"/>
        <v>0</v>
      </c>
      <c r="AL275" s="560">
        <f t="shared" si="48"/>
        <v>0</v>
      </c>
      <c r="AM275" s="55"/>
      <c r="AN275" s="55"/>
      <c r="AO275" s="55"/>
      <c r="AP275" s="55"/>
      <c r="AQ275" s="55"/>
      <c r="AR275" s="55"/>
      <c r="AS275" s="55"/>
    </row>
    <row r="276" spans="1:45" s="56" customFormat="1" ht="12.75" customHeight="1" x14ac:dyDescent="0.2">
      <c r="A276" s="40" t="s">
        <v>119</v>
      </c>
      <c r="B276" s="72" t="s">
        <v>125</v>
      </c>
      <c r="C276" s="235"/>
      <c r="D276" s="40" t="s">
        <v>778</v>
      </c>
      <c r="E276" s="475" t="s">
        <v>567</v>
      </c>
      <c r="F276" s="258"/>
      <c r="G276" s="93" t="s">
        <v>172</v>
      </c>
      <c r="H276" s="195" t="s">
        <v>564</v>
      </c>
      <c r="I276" s="209"/>
      <c r="J276" s="209"/>
      <c r="K276" s="209"/>
      <c r="L276" s="209"/>
      <c r="M276" s="200"/>
      <c r="N276" s="96">
        <v>100</v>
      </c>
      <c r="O276" s="598" t="s">
        <v>61</v>
      </c>
      <c r="P276" s="599"/>
      <c r="Q276" s="599"/>
      <c r="R276" s="599"/>
      <c r="S276" s="600"/>
      <c r="T276" s="899"/>
      <c r="U276" s="47"/>
      <c r="V276" s="48" t="str">
        <f t="shared" si="52"/>
        <v/>
      </c>
      <c r="W276" s="49"/>
      <c r="X276" s="617"/>
      <c r="Y276" s="570">
        <f>VLOOKUP(E276,[2]analysis!$B$1:$AB$65536,27,FALSE)</f>
        <v>7.45</v>
      </c>
      <c r="Z276" s="553">
        <f t="shared" si="53"/>
        <v>7.45</v>
      </c>
      <c r="AA276" s="54"/>
      <c r="AB276" s="54"/>
      <c r="AC276" s="54"/>
      <c r="AD276" s="54"/>
      <c r="AE276" s="54"/>
      <c r="AF276" s="560">
        <f t="shared" si="51"/>
        <v>0</v>
      </c>
      <c r="AG276" s="560">
        <f t="shared" si="43"/>
        <v>0</v>
      </c>
      <c r="AH276" s="37">
        <f t="shared" si="44"/>
        <v>0</v>
      </c>
      <c r="AI276" s="560">
        <f t="shared" si="45"/>
        <v>0</v>
      </c>
      <c r="AJ276" s="560">
        <f t="shared" si="46"/>
        <v>0</v>
      </c>
      <c r="AK276" s="560">
        <f t="shared" si="47"/>
        <v>0</v>
      </c>
      <c r="AL276" s="560">
        <f t="shared" si="48"/>
        <v>0</v>
      </c>
      <c r="AM276" s="55"/>
      <c r="AN276" s="55"/>
      <c r="AO276" s="55"/>
      <c r="AP276" s="55"/>
      <c r="AQ276" s="55"/>
      <c r="AR276" s="55"/>
      <c r="AS276" s="55"/>
    </row>
    <row r="277" spans="1:45" s="56" customFormat="1" ht="12.75" customHeight="1" x14ac:dyDescent="0.2">
      <c r="A277" s="40" t="s">
        <v>119</v>
      </c>
      <c r="B277" s="72" t="s">
        <v>125</v>
      </c>
      <c r="C277" s="235"/>
      <c r="D277" s="40" t="s">
        <v>778</v>
      </c>
      <c r="E277" s="475" t="s">
        <v>568</v>
      </c>
      <c r="F277" s="258"/>
      <c r="G277" s="93" t="s">
        <v>172</v>
      </c>
      <c r="H277" s="195" t="s">
        <v>564</v>
      </c>
      <c r="I277" s="209"/>
      <c r="J277" s="209"/>
      <c r="K277" s="209"/>
      <c r="L277" s="209"/>
      <c r="M277" s="200"/>
      <c r="N277" s="96">
        <v>100</v>
      </c>
      <c r="O277" s="598" t="s">
        <v>771</v>
      </c>
      <c r="P277" s="599"/>
      <c r="Q277" s="599"/>
      <c r="R277" s="599"/>
      <c r="S277" s="600"/>
      <c r="T277" s="899"/>
      <c r="U277" s="47"/>
      <c r="V277" s="48" t="str">
        <f t="shared" si="52"/>
        <v/>
      </c>
      <c r="W277" s="49"/>
      <c r="X277" s="617"/>
      <c r="Y277" s="570">
        <f>VLOOKUP(E277,[2]analysis!$B$1:$AB$65536,27,FALSE)</f>
        <v>7.45</v>
      </c>
      <c r="Z277" s="553">
        <f t="shared" si="53"/>
        <v>7.45</v>
      </c>
      <c r="AA277" s="54"/>
      <c r="AB277" s="54"/>
      <c r="AC277" s="54"/>
      <c r="AD277" s="54"/>
      <c r="AE277" s="54"/>
      <c r="AF277" s="560">
        <f t="shared" si="51"/>
        <v>0</v>
      </c>
      <c r="AG277" s="560">
        <f t="shared" si="43"/>
        <v>0</v>
      </c>
      <c r="AH277" s="37">
        <f t="shared" si="44"/>
        <v>0</v>
      </c>
      <c r="AI277" s="560">
        <f t="shared" si="45"/>
        <v>0</v>
      </c>
      <c r="AJ277" s="560">
        <f t="shared" si="46"/>
        <v>0</v>
      </c>
      <c r="AK277" s="560">
        <f t="shared" si="47"/>
        <v>0</v>
      </c>
      <c r="AL277" s="560">
        <f t="shared" si="48"/>
        <v>0</v>
      </c>
      <c r="AM277" s="55"/>
      <c r="AN277" s="55"/>
      <c r="AO277" s="55"/>
      <c r="AP277" s="55"/>
      <c r="AQ277" s="55"/>
      <c r="AR277" s="55"/>
      <c r="AS277" s="55"/>
    </row>
    <row r="278" spans="1:45" s="56" customFormat="1" ht="12.75" customHeight="1" x14ac:dyDescent="0.2">
      <c r="A278" s="40" t="s">
        <v>119</v>
      </c>
      <c r="B278" s="72" t="s">
        <v>125</v>
      </c>
      <c r="C278" s="235"/>
      <c r="D278" s="40" t="s">
        <v>778</v>
      </c>
      <c r="E278" s="475" t="s">
        <v>569</v>
      </c>
      <c r="F278" s="258"/>
      <c r="G278" s="93" t="s">
        <v>172</v>
      </c>
      <c r="H278" s="195" t="s">
        <v>564</v>
      </c>
      <c r="I278" s="209"/>
      <c r="J278" s="209"/>
      <c r="K278" s="209"/>
      <c r="L278" s="209"/>
      <c r="M278" s="200"/>
      <c r="N278" s="96">
        <v>100</v>
      </c>
      <c r="O278" s="598" t="s">
        <v>772</v>
      </c>
      <c r="P278" s="599"/>
      <c r="Q278" s="599"/>
      <c r="R278" s="599"/>
      <c r="S278" s="600"/>
      <c r="T278" s="899"/>
      <c r="U278" s="47"/>
      <c r="V278" s="48" t="str">
        <f t="shared" si="52"/>
        <v/>
      </c>
      <c r="W278" s="49"/>
      <c r="X278" s="617"/>
      <c r="Y278" s="570">
        <f>VLOOKUP(E278,[2]analysis!$B$1:$AB$65536,27,FALSE)</f>
        <v>7.45</v>
      </c>
      <c r="Z278" s="553">
        <f t="shared" si="53"/>
        <v>7.45</v>
      </c>
      <c r="AA278" s="54"/>
      <c r="AB278" s="54"/>
      <c r="AC278" s="54"/>
      <c r="AD278" s="54"/>
      <c r="AE278" s="54"/>
      <c r="AF278" s="560">
        <f t="shared" si="51"/>
        <v>0</v>
      </c>
      <c r="AG278" s="560">
        <f t="shared" si="43"/>
        <v>0</v>
      </c>
      <c r="AH278" s="37">
        <f t="shared" si="44"/>
        <v>0</v>
      </c>
      <c r="AI278" s="560">
        <f t="shared" si="45"/>
        <v>0</v>
      </c>
      <c r="AJ278" s="560">
        <f t="shared" si="46"/>
        <v>0</v>
      </c>
      <c r="AK278" s="560">
        <f t="shared" si="47"/>
        <v>0</v>
      </c>
      <c r="AL278" s="560">
        <f t="shared" si="48"/>
        <v>0</v>
      </c>
      <c r="AM278" s="55"/>
      <c r="AN278" s="55"/>
      <c r="AO278" s="55"/>
      <c r="AP278" s="55"/>
      <c r="AQ278" s="55"/>
      <c r="AR278" s="55"/>
      <c r="AS278" s="55"/>
    </row>
    <row r="279" spans="1:45" s="56" customFormat="1" ht="12.75" customHeight="1" x14ac:dyDescent="0.2">
      <c r="A279" s="127" t="s">
        <v>119</v>
      </c>
      <c r="B279" s="72" t="s">
        <v>125</v>
      </c>
      <c r="C279" s="235"/>
      <c r="D279" s="40" t="s">
        <v>778</v>
      </c>
      <c r="E279" s="475" t="s">
        <v>570</v>
      </c>
      <c r="F279" s="258"/>
      <c r="G279" s="93" t="s">
        <v>172</v>
      </c>
      <c r="H279" s="195" t="s">
        <v>564</v>
      </c>
      <c r="I279" s="209"/>
      <c r="J279" s="209"/>
      <c r="K279" s="209"/>
      <c r="L279" s="209"/>
      <c r="M279" s="200"/>
      <c r="N279" s="96">
        <v>100</v>
      </c>
      <c r="O279" s="598" t="s">
        <v>766</v>
      </c>
      <c r="P279" s="599"/>
      <c r="Q279" s="599"/>
      <c r="R279" s="599"/>
      <c r="S279" s="600"/>
      <c r="T279" s="899"/>
      <c r="U279" s="47"/>
      <c r="V279" s="48" t="str">
        <f t="shared" si="52"/>
        <v/>
      </c>
      <c r="W279" s="49"/>
      <c r="X279" s="617"/>
      <c r="Y279" s="570">
        <f>VLOOKUP(E279,[2]analysis!$B$1:$AB$65536,27,FALSE)</f>
        <v>7.45</v>
      </c>
      <c r="Z279" s="553">
        <f t="shared" si="53"/>
        <v>7.45</v>
      </c>
      <c r="AA279" s="54"/>
      <c r="AB279" s="54"/>
      <c r="AC279" s="54"/>
      <c r="AD279" s="54"/>
      <c r="AE279" s="54"/>
      <c r="AF279" s="560">
        <f t="shared" si="51"/>
        <v>0</v>
      </c>
      <c r="AG279" s="560">
        <f t="shared" si="43"/>
        <v>0</v>
      </c>
      <c r="AH279" s="37">
        <f t="shared" si="44"/>
        <v>0</v>
      </c>
      <c r="AI279" s="560">
        <f t="shared" si="45"/>
        <v>0</v>
      </c>
      <c r="AJ279" s="560">
        <f t="shared" si="46"/>
        <v>0</v>
      </c>
      <c r="AK279" s="560">
        <f t="shared" si="47"/>
        <v>0</v>
      </c>
      <c r="AL279" s="560">
        <f t="shared" si="48"/>
        <v>0</v>
      </c>
      <c r="AM279" s="55"/>
      <c r="AN279" s="55"/>
      <c r="AO279" s="55"/>
      <c r="AP279" s="55"/>
      <c r="AQ279" s="55"/>
      <c r="AR279" s="55"/>
      <c r="AS279" s="55"/>
    </row>
    <row r="280" spans="1:45" s="39" customFormat="1" ht="12.75" customHeight="1" x14ac:dyDescent="0.2">
      <c r="A280" s="131" t="s">
        <v>112</v>
      </c>
      <c r="B280" s="72" t="s">
        <v>125</v>
      </c>
      <c r="C280" s="235"/>
      <c r="D280" s="41" t="s">
        <v>778</v>
      </c>
      <c r="E280" s="475"/>
      <c r="F280" s="258"/>
      <c r="G280" s="93" t="s">
        <v>5</v>
      </c>
      <c r="H280" s="588" t="s">
        <v>870</v>
      </c>
      <c r="I280" s="589"/>
      <c r="J280" s="589"/>
      <c r="K280" s="589"/>
      <c r="L280" s="589"/>
      <c r="M280" s="590"/>
      <c r="N280" s="73"/>
      <c r="O280" s="629" t="s">
        <v>24</v>
      </c>
      <c r="P280" s="630"/>
      <c r="Q280" s="630"/>
      <c r="R280" s="630"/>
      <c r="S280" s="631"/>
      <c r="T280" s="919"/>
      <c r="U280" s="47"/>
      <c r="V280" s="48" t="str">
        <f t="shared" si="52"/>
        <v/>
      </c>
      <c r="W280" s="49"/>
      <c r="X280" s="617"/>
      <c r="Y280" s="570" t="e">
        <f>VLOOKUP(E280,[1]Analysis!$E$1:$W$65536,19,FALSE)</f>
        <v>#N/A</v>
      </c>
      <c r="Z280" s="553" t="e">
        <f t="shared" si="49"/>
        <v>#N/A</v>
      </c>
      <c r="AA280" s="37"/>
      <c r="AB280" s="37"/>
      <c r="AC280" s="37"/>
      <c r="AD280" s="37"/>
      <c r="AE280" s="37"/>
      <c r="AF280" s="560">
        <f t="shared" si="51"/>
        <v>0</v>
      </c>
      <c r="AG280" s="560">
        <f t="shared" si="43"/>
        <v>0</v>
      </c>
      <c r="AH280" s="37">
        <f t="shared" si="44"/>
        <v>0</v>
      </c>
      <c r="AI280" s="560">
        <f t="shared" si="45"/>
        <v>0</v>
      </c>
      <c r="AJ280" s="560">
        <f t="shared" si="46"/>
        <v>0</v>
      </c>
      <c r="AK280" s="560">
        <f t="shared" si="47"/>
        <v>0</v>
      </c>
      <c r="AL280" s="560">
        <f t="shared" si="48"/>
        <v>0</v>
      </c>
      <c r="AM280" s="38"/>
      <c r="AN280" s="38"/>
      <c r="AO280" s="38"/>
      <c r="AP280" s="38"/>
      <c r="AQ280" s="38"/>
      <c r="AR280" s="38"/>
      <c r="AS280" s="38"/>
    </row>
    <row r="281" spans="1:45" s="56" customFormat="1" ht="12.75" customHeight="1" x14ac:dyDescent="0.2">
      <c r="A281" s="40" t="s">
        <v>112</v>
      </c>
      <c r="B281" s="72" t="s">
        <v>125</v>
      </c>
      <c r="C281" s="235"/>
      <c r="D281" s="40" t="s">
        <v>778</v>
      </c>
      <c r="E281" s="475" t="s">
        <v>572</v>
      </c>
      <c r="F281" s="258"/>
      <c r="G281" s="93" t="s">
        <v>172</v>
      </c>
      <c r="H281" s="195" t="s">
        <v>571</v>
      </c>
      <c r="I281" s="209"/>
      <c r="J281" s="209"/>
      <c r="K281" s="209"/>
      <c r="L281" s="209"/>
      <c r="M281" s="200"/>
      <c r="N281" s="96">
        <v>100</v>
      </c>
      <c r="O281" s="598" t="s">
        <v>59</v>
      </c>
      <c r="P281" s="599"/>
      <c r="Q281" s="599"/>
      <c r="R281" s="599"/>
      <c r="S281" s="600"/>
      <c r="T281" s="899"/>
      <c r="U281" s="47"/>
      <c r="V281" s="48" t="str">
        <f t="shared" si="52"/>
        <v/>
      </c>
      <c r="W281" s="49"/>
      <c r="X281" s="617"/>
      <c r="Y281" s="570">
        <f>VLOOKUP(E281,[2]analysis!$B$1:$AB$65536,27,FALSE)</f>
        <v>9.99</v>
      </c>
      <c r="Z281" s="553">
        <f t="shared" ref="Z281:Z286" si="54">Y281-AI281</f>
        <v>9.99</v>
      </c>
      <c r="AA281" s="54"/>
      <c r="AB281" s="54"/>
      <c r="AC281" s="54"/>
      <c r="AD281" s="54"/>
      <c r="AE281" s="54"/>
      <c r="AF281" s="560">
        <f t="shared" si="51"/>
        <v>0</v>
      </c>
      <c r="AG281" s="560">
        <f t="shared" si="43"/>
        <v>0</v>
      </c>
      <c r="AH281" s="37">
        <f t="shared" si="44"/>
        <v>0</v>
      </c>
      <c r="AI281" s="560">
        <f t="shared" si="45"/>
        <v>0</v>
      </c>
      <c r="AJ281" s="560">
        <f t="shared" si="46"/>
        <v>0</v>
      </c>
      <c r="AK281" s="560">
        <f t="shared" si="47"/>
        <v>0</v>
      </c>
      <c r="AL281" s="560">
        <f t="shared" si="48"/>
        <v>0</v>
      </c>
      <c r="AM281" s="55"/>
      <c r="AN281" s="55"/>
      <c r="AO281" s="55"/>
      <c r="AP281" s="55"/>
      <c r="AQ281" s="55"/>
      <c r="AR281" s="55"/>
      <c r="AS281" s="55"/>
    </row>
    <row r="282" spans="1:45" s="56" customFormat="1" ht="12.75" customHeight="1" x14ac:dyDescent="0.2">
      <c r="A282" s="40" t="s">
        <v>112</v>
      </c>
      <c r="B282" s="72" t="s">
        <v>125</v>
      </c>
      <c r="C282" s="235"/>
      <c r="D282" s="40" t="s">
        <v>778</v>
      </c>
      <c r="E282" s="475" t="s">
        <v>573</v>
      </c>
      <c r="F282" s="258"/>
      <c r="G282" s="93" t="s">
        <v>172</v>
      </c>
      <c r="H282" s="195" t="s">
        <v>571</v>
      </c>
      <c r="I282" s="209"/>
      <c r="J282" s="209"/>
      <c r="K282" s="209"/>
      <c r="L282" s="209"/>
      <c r="M282" s="200"/>
      <c r="N282" s="96">
        <v>100</v>
      </c>
      <c r="O282" s="598" t="s">
        <v>58</v>
      </c>
      <c r="P282" s="599"/>
      <c r="Q282" s="599"/>
      <c r="R282" s="599"/>
      <c r="S282" s="600"/>
      <c r="T282" s="899"/>
      <c r="U282" s="47"/>
      <c r="V282" s="48" t="str">
        <f t="shared" si="52"/>
        <v/>
      </c>
      <c r="W282" s="49"/>
      <c r="X282" s="617"/>
      <c r="Y282" s="570">
        <f>VLOOKUP(E282,[2]analysis!$B$1:$AB$65536,27,FALSE)</f>
        <v>9.99</v>
      </c>
      <c r="Z282" s="553">
        <f t="shared" si="54"/>
        <v>9.99</v>
      </c>
      <c r="AA282" s="54"/>
      <c r="AB282" s="54"/>
      <c r="AC282" s="54"/>
      <c r="AD282" s="54"/>
      <c r="AE282" s="54"/>
      <c r="AF282" s="560">
        <f t="shared" si="51"/>
        <v>0</v>
      </c>
      <c r="AG282" s="560">
        <f t="shared" ref="AG282:AG345" si="55">T282*$AG$30</f>
        <v>0</v>
      </c>
      <c r="AH282" s="37">
        <f t="shared" ref="AH282:AH345" si="56">AG282/1.1</f>
        <v>0</v>
      </c>
      <c r="AI282" s="560">
        <f t="shared" ref="AI282:AI345" si="57">AF282+AH282</f>
        <v>0</v>
      </c>
      <c r="AJ282" s="560">
        <f t="shared" ref="AJ282:AJ345" si="58">T282*AJ$30</f>
        <v>0</v>
      </c>
      <c r="AK282" s="560">
        <f t="shared" ref="AK282:AK345" si="59">AJ282/1.1</f>
        <v>0</v>
      </c>
      <c r="AL282" s="560">
        <f t="shared" ref="AL282:AL345" si="60">$AF282+AK282</f>
        <v>0</v>
      </c>
      <c r="AM282" s="55"/>
      <c r="AN282" s="55"/>
      <c r="AO282" s="55"/>
      <c r="AP282" s="55"/>
      <c r="AQ282" s="55"/>
      <c r="AR282" s="55"/>
      <c r="AS282" s="55"/>
    </row>
    <row r="283" spans="1:45" s="56" customFormat="1" ht="12.75" customHeight="1" x14ac:dyDescent="0.2">
      <c r="A283" s="40" t="s">
        <v>112</v>
      </c>
      <c r="B283" s="72" t="s">
        <v>125</v>
      </c>
      <c r="C283" s="235"/>
      <c r="D283" s="40" t="s">
        <v>778</v>
      </c>
      <c r="E283" s="475" t="s">
        <v>574</v>
      </c>
      <c r="F283" s="258"/>
      <c r="G283" s="93" t="s">
        <v>172</v>
      </c>
      <c r="H283" s="195" t="s">
        <v>571</v>
      </c>
      <c r="I283" s="209"/>
      <c r="J283" s="209"/>
      <c r="K283" s="209"/>
      <c r="L283" s="209"/>
      <c r="M283" s="200"/>
      <c r="N283" s="96">
        <v>100</v>
      </c>
      <c r="O283" s="598" t="s">
        <v>773</v>
      </c>
      <c r="P283" s="599"/>
      <c r="Q283" s="599"/>
      <c r="R283" s="599"/>
      <c r="S283" s="600"/>
      <c r="T283" s="899"/>
      <c r="U283" s="47"/>
      <c r="V283" s="48" t="str">
        <f t="shared" si="52"/>
        <v/>
      </c>
      <c r="W283" s="49"/>
      <c r="X283" s="617"/>
      <c r="Y283" s="570">
        <f>VLOOKUP(E283,[2]analysis!$B$1:$AB$65536,27,FALSE)</f>
        <v>9.99</v>
      </c>
      <c r="Z283" s="553">
        <f t="shared" si="54"/>
        <v>9.99</v>
      </c>
      <c r="AA283" s="54"/>
      <c r="AB283" s="54"/>
      <c r="AC283" s="54"/>
      <c r="AD283" s="54"/>
      <c r="AE283" s="54"/>
      <c r="AF283" s="560">
        <f t="shared" si="51"/>
        <v>0</v>
      </c>
      <c r="AG283" s="560">
        <f t="shared" si="55"/>
        <v>0</v>
      </c>
      <c r="AH283" s="37">
        <f t="shared" si="56"/>
        <v>0</v>
      </c>
      <c r="AI283" s="560">
        <f t="shared" si="57"/>
        <v>0</v>
      </c>
      <c r="AJ283" s="560">
        <f t="shared" si="58"/>
        <v>0</v>
      </c>
      <c r="AK283" s="560">
        <f t="shared" si="59"/>
        <v>0</v>
      </c>
      <c r="AL283" s="560">
        <f t="shared" si="60"/>
        <v>0</v>
      </c>
      <c r="AM283" s="55"/>
      <c r="AN283" s="55"/>
      <c r="AO283" s="55"/>
      <c r="AP283" s="55"/>
      <c r="AQ283" s="55"/>
      <c r="AR283" s="55"/>
      <c r="AS283" s="55"/>
    </row>
    <row r="284" spans="1:45" s="56" customFormat="1" ht="12.75" customHeight="1" x14ac:dyDescent="0.2">
      <c r="A284" s="40" t="s">
        <v>112</v>
      </c>
      <c r="B284" s="72" t="s">
        <v>125</v>
      </c>
      <c r="C284" s="235"/>
      <c r="D284" s="40" t="s">
        <v>778</v>
      </c>
      <c r="E284" s="475" t="s">
        <v>575</v>
      </c>
      <c r="F284" s="258"/>
      <c r="G284" s="93" t="s">
        <v>172</v>
      </c>
      <c r="H284" s="195" t="s">
        <v>571</v>
      </c>
      <c r="I284" s="209"/>
      <c r="J284" s="209"/>
      <c r="K284" s="209"/>
      <c r="L284" s="209"/>
      <c r="M284" s="200"/>
      <c r="N284" s="96">
        <v>100</v>
      </c>
      <c r="O284" s="598" t="s">
        <v>771</v>
      </c>
      <c r="P284" s="599"/>
      <c r="Q284" s="599"/>
      <c r="R284" s="599"/>
      <c r="S284" s="600"/>
      <c r="T284" s="899"/>
      <c r="U284" s="47"/>
      <c r="V284" s="48" t="str">
        <f t="shared" si="52"/>
        <v/>
      </c>
      <c r="W284" s="49"/>
      <c r="X284" s="617"/>
      <c r="Y284" s="570">
        <f>VLOOKUP(E284,[2]analysis!$B$1:$AB$65536,27,FALSE)</f>
        <v>9.99</v>
      </c>
      <c r="Z284" s="553">
        <f t="shared" si="54"/>
        <v>9.99</v>
      </c>
      <c r="AA284" s="54"/>
      <c r="AB284" s="54"/>
      <c r="AC284" s="54"/>
      <c r="AD284" s="54"/>
      <c r="AE284" s="54"/>
      <c r="AF284" s="560">
        <f t="shared" si="51"/>
        <v>0</v>
      </c>
      <c r="AG284" s="560">
        <f t="shared" si="55"/>
        <v>0</v>
      </c>
      <c r="AH284" s="37">
        <f t="shared" si="56"/>
        <v>0</v>
      </c>
      <c r="AI284" s="560">
        <f t="shared" si="57"/>
        <v>0</v>
      </c>
      <c r="AJ284" s="560">
        <f t="shared" si="58"/>
        <v>0</v>
      </c>
      <c r="AK284" s="560">
        <f t="shared" si="59"/>
        <v>0</v>
      </c>
      <c r="AL284" s="560">
        <f t="shared" si="60"/>
        <v>0</v>
      </c>
      <c r="AM284" s="55"/>
      <c r="AN284" s="55"/>
      <c r="AO284" s="55"/>
      <c r="AP284" s="55"/>
      <c r="AQ284" s="55"/>
      <c r="AR284" s="55"/>
      <c r="AS284" s="55"/>
    </row>
    <row r="285" spans="1:45" s="56" customFormat="1" ht="12.75" customHeight="1" x14ac:dyDescent="0.2">
      <c r="A285" s="40" t="s">
        <v>112</v>
      </c>
      <c r="B285" s="72" t="s">
        <v>125</v>
      </c>
      <c r="C285" s="235"/>
      <c r="D285" s="40" t="s">
        <v>778</v>
      </c>
      <c r="E285" s="475" t="s">
        <v>576</v>
      </c>
      <c r="F285" s="258"/>
      <c r="G285" s="93" t="s">
        <v>172</v>
      </c>
      <c r="H285" s="195" t="s">
        <v>571</v>
      </c>
      <c r="I285" s="209"/>
      <c r="J285" s="209"/>
      <c r="K285" s="209"/>
      <c r="L285" s="209"/>
      <c r="M285" s="200"/>
      <c r="N285" s="96">
        <v>100</v>
      </c>
      <c r="O285" s="598" t="s">
        <v>61</v>
      </c>
      <c r="P285" s="599"/>
      <c r="Q285" s="599"/>
      <c r="R285" s="599"/>
      <c r="S285" s="600"/>
      <c r="T285" s="899"/>
      <c r="U285" s="47"/>
      <c r="V285" s="48" t="str">
        <f t="shared" si="52"/>
        <v/>
      </c>
      <c r="W285" s="49"/>
      <c r="X285" s="617"/>
      <c r="Y285" s="570">
        <f>VLOOKUP(E285,[2]analysis!$B$1:$AB$65536,27,FALSE)</f>
        <v>9.99</v>
      </c>
      <c r="Z285" s="553">
        <f t="shared" si="54"/>
        <v>9.99</v>
      </c>
      <c r="AA285" s="54"/>
      <c r="AB285" s="54"/>
      <c r="AC285" s="54"/>
      <c r="AD285" s="54"/>
      <c r="AE285" s="54"/>
      <c r="AF285" s="560">
        <f t="shared" si="51"/>
        <v>0</v>
      </c>
      <c r="AG285" s="560">
        <f t="shared" si="55"/>
        <v>0</v>
      </c>
      <c r="AH285" s="37">
        <f t="shared" si="56"/>
        <v>0</v>
      </c>
      <c r="AI285" s="560">
        <f t="shared" si="57"/>
        <v>0</v>
      </c>
      <c r="AJ285" s="560">
        <f t="shared" si="58"/>
        <v>0</v>
      </c>
      <c r="AK285" s="560">
        <f t="shared" si="59"/>
        <v>0</v>
      </c>
      <c r="AL285" s="560">
        <f t="shared" si="60"/>
        <v>0</v>
      </c>
      <c r="AM285" s="55"/>
      <c r="AN285" s="55"/>
      <c r="AO285" s="55"/>
      <c r="AP285" s="55"/>
      <c r="AQ285" s="55"/>
      <c r="AR285" s="55"/>
      <c r="AS285" s="55"/>
    </row>
    <row r="286" spans="1:45" s="56" customFormat="1" ht="13.5" customHeight="1" thickBot="1" x14ac:dyDescent="0.25">
      <c r="A286" s="50" t="s">
        <v>112</v>
      </c>
      <c r="B286" s="78" t="s">
        <v>125</v>
      </c>
      <c r="C286" s="234"/>
      <c r="D286" s="50" t="s">
        <v>778</v>
      </c>
      <c r="E286" s="476" t="s">
        <v>577</v>
      </c>
      <c r="F286" s="452"/>
      <c r="G286" s="94" t="s">
        <v>172</v>
      </c>
      <c r="H286" s="193" t="s">
        <v>571</v>
      </c>
      <c r="I286" s="203"/>
      <c r="J286" s="203"/>
      <c r="K286" s="203"/>
      <c r="L286" s="203"/>
      <c r="M286" s="189"/>
      <c r="N286" s="65">
        <v>100</v>
      </c>
      <c r="O286" s="608" t="s">
        <v>766</v>
      </c>
      <c r="P286" s="609"/>
      <c r="Q286" s="609"/>
      <c r="R286" s="609"/>
      <c r="S286" s="610"/>
      <c r="T286" s="909"/>
      <c r="U286" s="53"/>
      <c r="V286" s="61" t="str">
        <f t="shared" si="52"/>
        <v/>
      </c>
      <c r="W286" s="62"/>
      <c r="X286" s="617"/>
      <c r="Y286" s="570">
        <f>VLOOKUP(E286,[2]analysis!$B$1:$AB$65536,27,FALSE)</f>
        <v>9.99</v>
      </c>
      <c r="Z286" s="553">
        <f t="shared" si="54"/>
        <v>9.99</v>
      </c>
      <c r="AA286" s="54"/>
      <c r="AB286" s="54"/>
      <c r="AC286" s="54"/>
      <c r="AD286" s="54"/>
      <c r="AE286" s="54"/>
      <c r="AF286" s="560">
        <f t="shared" si="51"/>
        <v>0</v>
      </c>
      <c r="AG286" s="560">
        <f t="shared" si="55"/>
        <v>0</v>
      </c>
      <c r="AH286" s="37">
        <f t="shared" si="56"/>
        <v>0</v>
      </c>
      <c r="AI286" s="560">
        <f t="shared" si="57"/>
        <v>0</v>
      </c>
      <c r="AJ286" s="560">
        <f t="shared" si="58"/>
        <v>0</v>
      </c>
      <c r="AK286" s="560">
        <f t="shared" si="59"/>
        <v>0</v>
      </c>
      <c r="AL286" s="560">
        <f t="shared" si="60"/>
        <v>0</v>
      </c>
      <c r="AM286" s="55"/>
      <c r="AN286" s="55"/>
      <c r="AO286" s="55"/>
      <c r="AP286" s="55"/>
      <c r="AQ286" s="55"/>
      <c r="AR286" s="55"/>
      <c r="AS286" s="55"/>
    </row>
    <row r="287" spans="1:45" s="39" customFormat="1" ht="12.75" customHeight="1" x14ac:dyDescent="0.2">
      <c r="A287" s="26"/>
      <c r="B287" s="581" t="s">
        <v>720</v>
      </c>
      <c r="C287" s="582"/>
      <c r="D287" s="28" t="s">
        <v>720</v>
      </c>
      <c r="E287" s="869" t="s">
        <v>1092</v>
      </c>
      <c r="F287" s="451"/>
      <c r="G287" s="29" t="s">
        <v>5</v>
      </c>
      <c r="H287" s="647" t="s">
        <v>327</v>
      </c>
      <c r="I287" s="648"/>
      <c r="J287" s="648"/>
      <c r="K287" s="648"/>
      <c r="L287" s="648"/>
      <c r="M287" s="649"/>
      <c r="N287" s="30">
        <v>1</v>
      </c>
      <c r="O287" s="31"/>
      <c r="P287" s="32"/>
      <c r="Q287" s="32"/>
      <c r="R287" s="32"/>
      <c r="S287" s="33"/>
      <c r="T287" s="896"/>
      <c r="U287" s="34"/>
      <c r="V287" s="35" t="str">
        <f t="shared" si="52"/>
        <v/>
      </c>
      <c r="W287" s="36"/>
      <c r="X287" s="617"/>
      <c r="Y287" s="570" t="e">
        <f>VLOOKUP(E287,[1]Analysis!$E$1:$W$65536,19,FALSE)</f>
        <v>#N/A</v>
      </c>
      <c r="Z287" s="553" t="e">
        <f t="shared" si="49"/>
        <v>#N/A</v>
      </c>
      <c r="AA287" s="37"/>
      <c r="AB287" s="37"/>
      <c r="AC287" s="37"/>
      <c r="AD287" s="37"/>
      <c r="AE287" s="37"/>
      <c r="AF287" s="560">
        <f t="shared" si="51"/>
        <v>0</v>
      </c>
      <c r="AG287" s="560">
        <f t="shared" si="55"/>
        <v>0</v>
      </c>
      <c r="AH287" s="37">
        <f t="shared" si="56"/>
        <v>0</v>
      </c>
      <c r="AI287" s="560">
        <f t="shared" si="57"/>
        <v>0</v>
      </c>
      <c r="AJ287" s="560">
        <f t="shared" si="58"/>
        <v>0</v>
      </c>
      <c r="AK287" s="560">
        <f t="shared" si="59"/>
        <v>0</v>
      </c>
      <c r="AL287" s="560">
        <f t="shared" si="60"/>
        <v>0</v>
      </c>
      <c r="AM287" s="38"/>
      <c r="AN287" s="38"/>
      <c r="AO287" s="38"/>
      <c r="AP287" s="38"/>
      <c r="AQ287" s="38"/>
      <c r="AR287" s="38"/>
      <c r="AS287" s="38"/>
    </row>
    <row r="288" spans="1:45" s="56" customFormat="1" ht="12.75" customHeight="1" x14ac:dyDescent="0.2">
      <c r="A288" s="157"/>
      <c r="B288" s="72" t="s">
        <v>720</v>
      </c>
      <c r="C288" s="235"/>
      <c r="D288" s="40" t="s">
        <v>720</v>
      </c>
      <c r="E288" s="475" t="s">
        <v>329</v>
      </c>
      <c r="F288" s="258"/>
      <c r="G288" s="42" t="s">
        <v>5</v>
      </c>
      <c r="H288" s="793" t="s">
        <v>328</v>
      </c>
      <c r="I288" s="794"/>
      <c r="J288" s="794"/>
      <c r="K288" s="794"/>
      <c r="L288" s="794"/>
      <c r="M288" s="795"/>
      <c r="N288" s="96">
        <v>1</v>
      </c>
      <c r="O288" s="130"/>
      <c r="P288" s="118"/>
      <c r="Q288" s="118"/>
      <c r="R288" s="118"/>
      <c r="S288" s="120"/>
      <c r="T288" s="897"/>
      <c r="U288" s="47"/>
      <c r="V288" s="48" t="str">
        <f t="shared" si="52"/>
        <v/>
      </c>
      <c r="W288" s="49"/>
      <c r="X288" s="617"/>
      <c r="Y288" s="570" t="e">
        <f>VLOOKUP(E288,[1]Analysis!$E$1:$W$65536,19,FALSE)</f>
        <v>#N/A</v>
      </c>
      <c r="Z288" s="553" t="e">
        <f t="shared" si="49"/>
        <v>#N/A</v>
      </c>
      <c r="AA288" s="54"/>
      <c r="AB288" s="54"/>
      <c r="AC288" s="54"/>
      <c r="AD288" s="54"/>
      <c r="AE288" s="54"/>
      <c r="AF288" s="560">
        <f t="shared" si="51"/>
        <v>0</v>
      </c>
      <c r="AG288" s="560">
        <f t="shared" si="55"/>
        <v>0</v>
      </c>
      <c r="AH288" s="37">
        <f t="shared" si="56"/>
        <v>0</v>
      </c>
      <c r="AI288" s="560">
        <f t="shared" si="57"/>
        <v>0</v>
      </c>
      <c r="AJ288" s="560">
        <f t="shared" si="58"/>
        <v>0</v>
      </c>
      <c r="AK288" s="560">
        <f t="shared" si="59"/>
        <v>0</v>
      </c>
      <c r="AL288" s="560">
        <f t="shared" si="60"/>
        <v>0</v>
      </c>
      <c r="AM288" s="55"/>
      <c r="AN288" s="55"/>
      <c r="AO288" s="55"/>
      <c r="AP288" s="55"/>
      <c r="AQ288" s="55"/>
      <c r="AR288" s="55"/>
      <c r="AS288" s="55"/>
    </row>
    <row r="289" spans="1:45" s="39" customFormat="1" ht="12.75" customHeight="1" x14ac:dyDescent="0.2">
      <c r="A289" s="92"/>
      <c r="B289" s="72" t="s">
        <v>720</v>
      </c>
      <c r="C289" s="235"/>
      <c r="D289" s="40" t="s">
        <v>720</v>
      </c>
      <c r="E289" s="475" t="s">
        <v>339</v>
      </c>
      <c r="F289" s="258"/>
      <c r="G289" s="93" t="s">
        <v>5</v>
      </c>
      <c r="H289" s="588" t="s">
        <v>871</v>
      </c>
      <c r="I289" s="589"/>
      <c r="J289" s="589"/>
      <c r="K289" s="589"/>
      <c r="L289" s="589"/>
      <c r="M289" s="590"/>
      <c r="N289" s="73"/>
      <c r="O289" s="629" t="s">
        <v>24</v>
      </c>
      <c r="P289" s="630"/>
      <c r="Q289" s="630"/>
      <c r="R289" s="630"/>
      <c r="S289" s="631"/>
      <c r="T289" s="919"/>
      <c r="U289" s="47"/>
      <c r="V289" s="48" t="str">
        <f t="shared" si="52"/>
        <v/>
      </c>
      <c r="W289" s="49"/>
      <c r="X289" s="617"/>
      <c r="Y289" s="570">
        <f>VLOOKUP(E289,[2]analysis!$B$1:$AB$65536,27,FALSE)</f>
        <v>0</v>
      </c>
      <c r="Z289" s="553">
        <f t="shared" si="49"/>
        <v>0</v>
      </c>
      <c r="AA289" s="37"/>
      <c r="AB289" s="37"/>
      <c r="AC289" s="37"/>
      <c r="AD289" s="37"/>
      <c r="AE289" s="37"/>
      <c r="AF289" s="560">
        <f t="shared" si="51"/>
        <v>0</v>
      </c>
      <c r="AG289" s="560">
        <f t="shared" si="55"/>
        <v>0</v>
      </c>
      <c r="AH289" s="37">
        <f t="shared" si="56"/>
        <v>0</v>
      </c>
      <c r="AI289" s="560">
        <f t="shared" si="57"/>
        <v>0</v>
      </c>
      <c r="AJ289" s="560">
        <f t="shared" si="58"/>
        <v>0</v>
      </c>
      <c r="AK289" s="560">
        <f t="shared" si="59"/>
        <v>0</v>
      </c>
      <c r="AL289" s="560">
        <f t="shared" si="60"/>
        <v>0</v>
      </c>
      <c r="AM289" s="38"/>
      <c r="AN289" s="38"/>
      <c r="AO289" s="38"/>
      <c r="AP289" s="38"/>
      <c r="AQ289" s="38"/>
      <c r="AR289" s="38"/>
      <c r="AS289" s="38"/>
    </row>
    <row r="290" spans="1:45" s="56" customFormat="1" ht="12.75" customHeight="1" x14ac:dyDescent="0.2">
      <c r="A290" s="157"/>
      <c r="B290" s="72" t="s">
        <v>720</v>
      </c>
      <c r="C290" s="235"/>
      <c r="D290" s="40" t="s">
        <v>720</v>
      </c>
      <c r="E290" s="475" t="s">
        <v>340</v>
      </c>
      <c r="F290" s="258"/>
      <c r="G290" s="93" t="s">
        <v>172</v>
      </c>
      <c r="H290" s="195" t="s">
        <v>338</v>
      </c>
      <c r="I290" s="209"/>
      <c r="J290" s="209"/>
      <c r="K290" s="209"/>
      <c r="L290" s="209"/>
      <c r="M290" s="200"/>
      <c r="N290" s="96">
        <v>1000</v>
      </c>
      <c r="O290" s="598" t="s">
        <v>60</v>
      </c>
      <c r="P290" s="599"/>
      <c r="Q290" s="599"/>
      <c r="R290" s="599"/>
      <c r="S290" s="600"/>
      <c r="T290" s="899"/>
      <c r="U290" s="47"/>
      <c r="V290" s="48" t="str">
        <f t="shared" si="52"/>
        <v/>
      </c>
      <c r="W290" s="49"/>
      <c r="X290" s="617"/>
      <c r="Y290" s="570">
        <f>VLOOKUP(E290,[2]analysis!$B$1:$AB$65536,27,FALSE)</f>
        <v>72.900000000000006</v>
      </c>
      <c r="Z290" s="553">
        <f t="shared" ref="Z290:Z299" si="61">Y290-AI290</f>
        <v>72.900000000000006</v>
      </c>
      <c r="AA290" s="54"/>
      <c r="AB290" s="54"/>
      <c r="AC290" s="54"/>
      <c r="AD290" s="54"/>
      <c r="AE290" s="54"/>
      <c r="AF290" s="560">
        <f t="shared" si="51"/>
        <v>0</v>
      </c>
      <c r="AG290" s="560">
        <f t="shared" si="55"/>
        <v>0</v>
      </c>
      <c r="AH290" s="37">
        <f t="shared" si="56"/>
        <v>0</v>
      </c>
      <c r="AI290" s="560">
        <f t="shared" si="57"/>
        <v>0</v>
      </c>
      <c r="AJ290" s="560">
        <f t="shared" si="58"/>
        <v>0</v>
      </c>
      <c r="AK290" s="560">
        <f t="shared" si="59"/>
        <v>0</v>
      </c>
      <c r="AL290" s="560">
        <f t="shared" si="60"/>
        <v>0</v>
      </c>
      <c r="AM290" s="55"/>
      <c r="AN290" s="55"/>
      <c r="AO290" s="55"/>
      <c r="AP290" s="55"/>
      <c r="AQ290" s="55"/>
      <c r="AR290" s="55"/>
      <c r="AS290" s="55"/>
    </row>
    <row r="291" spans="1:45" s="56" customFormat="1" ht="12.75" customHeight="1" x14ac:dyDescent="0.2">
      <c r="A291" s="157"/>
      <c r="B291" s="72" t="s">
        <v>720</v>
      </c>
      <c r="C291" s="235"/>
      <c r="D291" s="40" t="s">
        <v>720</v>
      </c>
      <c r="E291" s="475" t="s">
        <v>341</v>
      </c>
      <c r="F291" s="258"/>
      <c r="G291" s="93" t="s">
        <v>172</v>
      </c>
      <c r="H291" s="195" t="s">
        <v>338</v>
      </c>
      <c r="I291" s="209"/>
      <c r="J291" s="209"/>
      <c r="K291" s="209"/>
      <c r="L291" s="209"/>
      <c r="M291" s="200"/>
      <c r="N291" s="96">
        <v>1000</v>
      </c>
      <c r="O291" s="598" t="s">
        <v>765</v>
      </c>
      <c r="P291" s="599"/>
      <c r="Q291" s="599"/>
      <c r="R291" s="599"/>
      <c r="S291" s="600"/>
      <c r="T291" s="899"/>
      <c r="U291" s="47"/>
      <c r="V291" s="48" t="str">
        <f t="shared" si="52"/>
        <v/>
      </c>
      <c r="W291" s="49"/>
      <c r="X291" s="617"/>
      <c r="Y291" s="570">
        <f>VLOOKUP(E291,[2]analysis!$B$1:$AB$65536,27,FALSE)</f>
        <v>72.900000000000006</v>
      </c>
      <c r="Z291" s="553">
        <f t="shared" si="61"/>
        <v>72.900000000000006</v>
      </c>
      <c r="AA291" s="54"/>
      <c r="AB291" s="54"/>
      <c r="AC291" s="54"/>
      <c r="AD291" s="54"/>
      <c r="AE291" s="54"/>
      <c r="AF291" s="560">
        <f t="shared" si="51"/>
        <v>0</v>
      </c>
      <c r="AG291" s="560">
        <f t="shared" si="55"/>
        <v>0</v>
      </c>
      <c r="AH291" s="37">
        <f t="shared" si="56"/>
        <v>0</v>
      </c>
      <c r="AI291" s="560">
        <f t="shared" si="57"/>
        <v>0</v>
      </c>
      <c r="AJ291" s="560">
        <f t="shared" si="58"/>
        <v>0</v>
      </c>
      <c r="AK291" s="560">
        <f t="shared" si="59"/>
        <v>0</v>
      </c>
      <c r="AL291" s="560">
        <f t="shared" si="60"/>
        <v>0</v>
      </c>
      <c r="AM291" s="55"/>
      <c r="AN291" s="55"/>
      <c r="AO291" s="55"/>
      <c r="AP291" s="55"/>
      <c r="AQ291" s="55"/>
      <c r="AR291" s="55"/>
      <c r="AS291" s="55"/>
    </row>
    <row r="292" spans="1:45" s="56" customFormat="1" ht="12.75" customHeight="1" x14ac:dyDescent="0.2">
      <c r="A292" s="157"/>
      <c r="B292" s="72" t="s">
        <v>720</v>
      </c>
      <c r="C292" s="235"/>
      <c r="D292" s="40" t="s">
        <v>720</v>
      </c>
      <c r="E292" s="475" t="s">
        <v>342</v>
      </c>
      <c r="F292" s="258"/>
      <c r="G292" s="93" t="s">
        <v>172</v>
      </c>
      <c r="H292" s="195" t="s">
        <v>338</v>
      </c>
      <c r="I292" s="209"/>
      <c r="J292" s="209"/>
      <c r="K292" s="209"/>
      <c r="L292" s="209"/>
      <c r="M292" s="200"/>
      <c r="N292" s="96">
        <v>1000</v>
      </c>
      <c r="O292" s="598" t="s">
        <v>58</v>
      </c>
      <c r="P292" s="599"/>
      <c r="Q292" s="599"/>
      <c r="R292" s="599"/>
      <c r="S292" s="600"/>
      <c r="T292" s="899"/>
      <c r="U292" s="47"/>
      <c r="V292" s="48" t="str">
        <f t="shared" si="52"/>
        <v/>
      </c>
      <c r="W292" s="49"/>
      <c r="X292" s="617"/>
      <c r="Y292" s="570">
        <f>VLOOKUP(E292,[2]analysis!$B$1:$AB$65536,27,FALSE)</f>
        <v>72.900000000000006</v>
      </c>
      <c r="Z292" s="553">
        <f t="shared" si="61"/>
        <v>72.900000000000006</v>
      </c>
      <c r="AA292" s="54"/>
      <c r="AB292" s="54"/>
      <c r="AC292" s="54"/>
      <c r="AD292" s="54"/>
      <c r="AE292" s="54"/>
      <c r="AF292" s="560">
        <f t="shared" si="51"/>
        <v>0</v>
      </c>
      <c r="AG292" s="560">
        <f t="shared" si="55"/>
        <v>0</v>
      </c>
      <c r="AH292" s="37">
        <f t="shared" si="56"/>
        <v>0</v>
      </c>
      <c r="AI292" s="560">
        <f t="shared" si="57"/>
        <v>0</v>
      </c>
      <c r="AJ292" s="560">
        <f t="shared" si="58"/>
        <v>0</v>
      </c>
      <c r="AK292" s="560">
        <f t="shared" si="59"/>
        <v>0</v>
      </c>
      <c r="AL292" s="560">
        <f t="shared" si="60"/>
        <v>0</v>
      </c>
      <c r="AM292" s="55"/>
      <c r="AN292" s="55"/>
      <c r="AO292" s="55"/>
      <c r="AP292" s="55"/>
      <c r="AQ292" s="55"/>
      <c r="AR292" s="55"/>
      <c r="AS292" s="55"/>
    </row>
    <row r="293" spans="1:45" s="56" customFormat="1" ht="12.75" customHeight="1" x14ac:dyDescent="0.2">
      <c r="A293" s="157"/>
      <c r="B293" s="72" t="s">
        <v>720</v>
      </c>
      <c r="C293" s="235"/>
      <c r="D293" s="40" t="s">
        <v>720</v>
      </c>
      <c r="E293" s="475" t="s">
        <v>343</v>
      </c>
      <c r="F293" s="258"/>
      <c r="G293" s="93" t="s">
        <v>172</v>
      </c>
      <c r="H293" s="195" t="s">
        <v>338</v>
      </c>
      <c r="I293" s="209"/>
      <c r="J293" s="209"/>
      <c r="K293" s="209"/>
      <c r="L293" s="209"/>
      <c r="M293" s="200"/>
      <c r="N293" s="96">
        <v>1000</v>
      </c>
      <c r="O293" s="598" t="s">
        <v>59</v>
      </c>
      <c r="P293" s="599"/>
      <c r="Q293" s="599"/>
      <c r="R293" s="599"/>
      <c r="S293" s="600"/>
      <c r="T293" s="899"/>
      <c r="U293" s="47"/>
      <c r="V293" s="48" t="str">
        <f t="shared" si="52"/>
        <v/>
      </c>
      <c r="W293" s="49"/>
      <c r="X293" s="617"/>
      <c r="Y293" s="570">
        <f>VLOOKUP(E293,[2]analysis!$B$1:$AB$65536,27,FALSE)</f>
        <v>72.900000000000006</v>
      </c>
      <c r="Z293" s="553">
        <f t="shared" si="61"/>
        <v>72.900000000000006</v>
      </c>
      <c r="AA293" s="54"/>
      <c r="AB293" s="54"/>
      <c r="AC293" s="54"/>
      <c r="AD293" s="54"/>
      <c r="AE293" s="54"/>
      <c r="AF293" s="560">
        <f t="shared" si="51"/>
        <v>0</v>
      </c>
      <c r="AG293" s="560">
        <f t="shared" si="55"/>
        <v>0</v>
      </c>
      <c r="AH293" s="37">
        <f t="shared" si="56"/>
        <v>0</v>
      </c>
      <c r="AI293" s="560">
        <f t="shared" si="57"/>
        <v>0</v>
      </c>
      <c r="AJ293" s="560">
        <f t="shared" si="58"/>
        <v>0</v>
      </c>
      <c r="AK293" s="560">
        <f t="shared" si="59"/>
        <v>0</v>
      </c>
      <c r="AL293" s="560">
        <f t="shared" si="60"/>
        <v>0</v>
      </c>
      <c r="AM293" s="55"/>
      <c r="AN293" s="55"/>
      <c r="AO293" s="55"/>
      <c r="AP293" s="55"/>
      <c r="AQ293" s="55"/>
      <c r="AR293" s="55"/>
      <c r="AS293" s="55"/>
    </row>
    <row r="294" spans="1:45" s="56" customFormat="1" ht="13.5" customHeight="1" x14ac:dyDescent="0.2">
      <c r="A294" s="157"/>
      <c r="B294" s="72" t="s">
        <v>720</v>
      </c>
      <c r="C294" s="235"/>
      <c r="D294" s="40" t="s">
        <v>720</v>
      </c>
      <c r="E294" s="475" t="s">
        <v>344</v>
      </c>
      <c r="F294" s="258"/>
      <c r="G294" s="93" t="s">
        <v>172</v>
      </c>
      <c r="H294" s="195" t="s">
        <v>338</v>
      </c>
      <c r="I294" s="209"/>
      <c r="J294" s="209"/>
      <c r="K294" s="209"/>
      <c r="L294" s="209"/>
      <c r="M294" s="200"/>
      <c r="N294" s="96">
        <v>1000</v>
      </c>
      <c r="O294" s="598" t="s">
        <v>766</v>
      </c>
      <c r="P294" s="599"/>
      <c r="Q294" s="599"/>
      <c r="R294" s="599"/>
      <c r="S294" s="600"/>
      <c r="T294" s="899"/>
      <c r="U294" s="47"/>
      <c r="V294" s="48" t="str">
        <f t="shared" si="52"/>
        <v/>
      </c>
      <c r="W294" s="49"/>
      <c r="X294" s="617"/>
      <c r="Y294" s="570">
        <f>VLOOKUP(E294,[2]analysis!$B$1:$AB$65536,27,FALSE)</f>
        <v>72.900000000000006</v>
      </c>
      <c r="Z294" s="553">
        <f t="shared" si="61"/>
        <v>72.900000000000006</v>
      </c>
      <c r="AA294" s="54"/>
      <c r="AB294" s="54"/>
      <c r="AC294" s="54"/>
      <c r="AD294" s="54"/>
      <c r="AE294" s="54"/>
      <c r="AF294" s="560">
        <f t="shared" si="51"/>
        <v>0</v>
      </c>
      <c r="AG294" s="560">
        <f t="shared" si="55"/>
        <v>0</v>
      </c>
      <c r="AH294" s="37">
        <f t="shared" si="56"/>
        <v>0</v>
      </c>
      <c r="AI294" s="560">
        <f t="shared" si="57"/>
        <v>0</v>
      </c>
      <c r="AJ294" s="560">
        <f t="shared" si="58"/>
        <v>0</v>
      </c>
      <c r="AK294" s="560">
        <f t="shared" si="59"/>
        <v>0</v>
      </c>
      <c r="AL294" s="560">
        <f t="shared" si="60"/>
        <v>0</v>
      </c>
      <c r="AM294" s="55"/>
      <c r="AN294" s="55"/>
      <c r="AO294" s="55"/>
      <c r="AP294" s="55"/>
      <c r="AQ294" s="55"/>
      <c r="AR294" s="55"/>
      <c r="AS294" s="55"/>
    </row>
    <row r="295" spans="1:45" s="56" customFormat="1" ht="12.75" customHeight="1" x14ac:dyDescent="0.2">
      <c r="A295" s="157"/>
      <c r="B295" s="72" t="s">
        <v>720</v>
      </c>
      <c r="C295" s="235"/>
      <c r="D295" s="40" t="s">
        <v>720</v>
      </c>
      <c r="E295" s="475" t="s">
        <v>345</v>
      </c>
      <c r="F295" s="258"/>
      <c r="G295" s="93" t="s">
        <v>172</v>
      </c>
      <c r="H295" s="195" t="s">
        <v>338</v>
      </c>
      <c r="I295" s="209"/>
      <c r="J295" s="209"/>
      <c r="K295" s="209"/>
      <c r="L295" s="209"/>
      <c r="M295" s="200"/>
      <c r="N295" s="96">
        <v>1000</v>
      </c>
      <c r="O295" s="598" t="s">
        <v>61</v>
      </c>
      <c r="P295" s="599"/>
      <c r="Q295" s="599"/>
      <c r="R295" s="599"/>
      <c r="S295" s="600"/>
      <c r="T295" s="899"/>
      <c r="U295" s="47"/>
      <c r="V295" s="48" t="str">
        <f t="shared" si="52"/>
        <v/>
      </c>
      <c r="W295" s="49"/>
      <c r="X295" s="617"/>
      <c r="Y295" s="570">
        <f>VLOOKUP(E295,[2]analysis!$B$1:$AB$65536,27,FALSE)</f>
        <v>72.900000000000006</v>
      </c>
      <c r="Z295" s="553">
        <f t="shared" si="61"/>
        <v>72.900000000000006</v>
      </c>
      <c r="AA295" s="54"/>
      <c r="AB295" s="54"/>
      <c r="AC295" s="54"/>
      <c r="AD295" s="54"/>
      <c r="AE295" s="54"/>
      <c r="AF295" s="560">
        <f t="shared" si="51"/>
        <v>0</v>
      </c>
      <c r="AG295" s="560">
        <f t="shared" si="55"/>
        <v>0</v>
      </c>
      <c r="AH295" s="37">
        <f t="shared" si="56"/>
        <v>0</v>
      </c>
      <c r="AI295" s="560">
        <f t="shared" si="57"/>
        <v>0</v>
      </c>
      <c r="AJ295" s="560">
        <f t="shared" si="58"/>
        <v>0</v>
      </c>
      <c r="AK295" s="560">
        <f t="shared" si="59"/>
        <v>0</v>
      </c>
      <c r="AL295" s="560">
        <f t="shared" si="60"/>
        <v>0</v>
      </c>
      <c r="AM295" s="55"/>
      <c r="AN295" s="55"/>
      <c r="AO295" s="55"/>
      <c r="AP295" s="55"/>
      <c r="AQ295" s="55"/>
      <c r="AR295" s="55"/>
      <c r="AS295" s="55"/>
    </row>
    <row r="296" spans="1:45" s="56" customFormat="1" ht="12.75" customHeight="1" x14ac:dyDescent="0.2">
      <c r="A296" s="157"/>
      <c r="B296" s="72" t="s">
        <v>720</v>
      </c>
      <c r="C296" s="235"/>
      <c r="D296" s="40" t="s">
        <v>720</v>
      </c>
      <c r="E296" s="475" t="s">
        <v>346</v>
      </c>
      <c r="F296" s="258"/>
      <c r="G296" s="93" t="s">
        <v>172</v>
      </c>
      <c r="H296" s="195" t="s">
        <v>338</v>
      </c>
      <c r="I296" s="209"/>
      <c r="J296" s="209"/>
      <c r="K296" s="209"/>
      <c r="L296" s="209"/>
      <c r="M296" s="200"/>
      <c r="N296" s="96">
        <v>1000</v>
      </c>
      <c r="O296" s="598" t="s">
        <v>767</v>
      </c>
      <c r="P296" s="599"/>
      <c r="Q296" s="599"/>
      <c r="R296" s="599"/>
      <c r="S296" s="600"/>
      <c r="T296" s="899"/>
      <c r="U296" s="47"/>
      <c r="V296" s="48" t="str">
        <f t="shared" si="52"/>
        <v/>
      </c>
      <c r="W296" s="49"/>
      <c r="X296" s="617"/>
      <c r="Y296" s="570">
        <f>VLOOKUP(E296,[2]analysis!$B$1:$AB$65536,27,FALSE)</f>
        <v>72.900000000000006</v>
      </c>
      <c r="Z296" s="553">
        <f t="shared" si="61"/>
        <v>72.900000000000006</v>
      </c>
      <c r="AA296" s="54"/>
      <c r="AB296" s="54"/>
      <c r="AC296" s="54"/>
      <c r="AD296" s="54"/>
      <c r="AE296" s="54"/>
      <c r="AF296" s="560">
        <f t="shared" si="51"/>
        <v>0</v>
      </c>
      <c r="AG296" s="560">
        <f t="shared" si="55"/>
        <v>0</v>
      </c>
      <c r="AH296" s="37">
        <f t="shared" si="56"/>
        <v>0</v>
      </c>
      <c r="AI296" s="560">
        <f t="shared" si="57"/>
        <v>0</v>
      </c>
      <c r="AJ296" s="560">
        <f t="shared" si="58"/>
        <v>0</v>
      </c>
      <c r="AK296" s="560">
        <f t="shared" si="59"/>
        <v>0</v>
      </c>
      <c r="AL296" s="560">
        <f t="shared" si="60"/>
        <v>0</v>
      </c>
      <c r="AM296" s="55"/>
      <c r="AN296" s="55"/>
      <c r="AO296" s="55"/>
      <c r="AP296" s="55"/>
      <c r="AQ296" s="55"/>
      <c r="AR296" s="55"/>
      <c r="AS296" s="55"/>
    </row>
    <row r="297" spans="1:45" s="56" customFormat="1" ht="12.75" customHeight="1" x14ac:dyDescent="0.2">
      <c r="A297" s="157"/>
      <c r="B297" s="72" t="s">
        <v>720</v>
      </c>
      <c r="C297" s="235"/>
      <c r="D297" s="40" t="s">
        <v>720</v>
      </c>
      <c r="E297" s="475" t="s">
        <v>347</v>
      </c>
      <c r="F297" s="258"/>
      <c r="G297" s="93" t="s">
        <v>172</v>
      </c>
      <c r="H297" s="195" t="s">
        <v>338</v>
      </c>
      <c r="I297" s="209"/>
      <c r="J297" s="209"/>
      <c r="K297" s="209"/>
      <c r="L297" s="209"/>
      <c r="M297" s="200"/>
      <c r="N297" s="96">
        <v>1000</v>
      </c>
      <c r="O297" s="598" t="s">
        <v>768</v>
      </c>
      <c r="P297" s="599"/>
      <c r="Q297" s="599"/>
      <c r="R297" s="599"/>
      <c r="S297" s="600"/>
      <c r="T297" s="899"/>
      <c r="U297" s="47"/>
      <c r="V297" s="48" t="str">
        <f t="shared" si="52"/>
        <v/>
      </c>
      <c r="W297" s="49"/>
      <c r="X297" s="617"/>
      <c r="Y297" s="570">
        <f>VLOOKUP(E297,[2]analysis!$B$1:$AB$65536,27,FALSE)</f>
        <v>72.900000000000006</v>
      </c>
      <c r="Z297" s="553">
        <f t="shared" si="61"/>
        <v>72.900000000000006</v>
      </c>
      <c r="AA297" s="54"/>
      <c r="AB297" s="54"/>
      <c r="AC297" s="54"/>
      <c r="AD297" s="54"/>
      <c r="AE297" s="54"/>
      <c r="AF297" s="560">
        <f t="shared" si="51"/>
        <v>0</v>
      </c>
      <c r="AG297" s="560">
        <f t="shared" si="55"/>
        <v>0</v>
      </c>
      <c r="AH297" s="37">
        <f t="shared" si="56"/>
        <v>0</v>
      </c>
      <c r="AI297" s="560">
        <f t="shared" si="57"/>
        <v>0</v>
      </c>
      <c r="AJ297" s="560">
        <f t="shared" si="58"/>
        <v>0</v>
      </c>
      <c r="AK297" s="560">
        <f t="shared" si="59"/>
        <v>0</v>
      </c>
      <c r="AL297" s="560">
        <f t="shared" si="60"/>
        <v>0</v>
      </c>
      <c r="AM297" s="55"/>
      <c r="AN297" s="55"/>
      <c r="AO297" s="55"/>
      <c r="AP297" s="55"/>
      <c r="AQ297" s="55"/>
      <c r="AR297" s="55"/>
      <c r="AS297" s="55"/>
    </row>
    <row r="298" spans="1:45" s="56" customFormat="1" ht="12.75" customHeight="1" x14ac:dyDescent="0.2">
      <c r="A298" s="157"/>
      <c r="B298" s="72" t="s">
        <v>720</v>
      </c>
      <c r="C298" s="235"/>
      <c r="D298" s="40" t="s">
        <v>720</v>
      </c>
      <c r="E298" s="475" t="s">
        <v>348</v>
      </c>
      <c r="F298" s="258"/>
      <c r="G298" s="93" t="s">
        <v>172</v>
      </c>
      <c r="H298" s="195" t="s">
        <v>338</v>
      </c>
      <c r="I298" s="209"/>
      <c r="J298" s="209"/>
      <c r="K298" s="209"/>
      <c r="L298" s="209"/>
      <c r="M298" s="200"/>
      <c r="N298" s="96">
        <v>1000</v>
      </c>
      <c r="O298" s="598" t="s">
        <v>769</v>
      </c>
      <c r="P298" s="599"/>
      <c r="Q298" s="599"/>
      <c r="R298" s="599"/>
      <c r="S298" s="600"/>
      <c r="T298" s="899"/>
      <c r="U298" s="47"/>
      <c r="V298" s="48" t="str">
        <f t="shared" si="52"/>
        <v/>
      </c>
      <c r="W298" s="49"/>
      <c r="X298" s="617"/>
      <c r="Y298" s="570">
        <f>VLOOKUP(E298,[2]analysis!$B$1:$AB$65536,27,FALSE)</f>
        <v>72.900000000000006</v>
      </c>
      <c r="Z298" s="553">
        <f t="shared" si="61"/>
        <v>72.900000000000006</v>
      </c>
      <c r="AA298" s="54"/>
      <c r="AB298" s="54"/>
      <c r="AC298" s="54"/>
      <c r="AD298" s="54"/>
      <c r="AE298" s="54"/>
      <c r="AF298" s="560">
        <f t="shared" si="51"/>
        <v>0</v>
      </c>
      <c r="AG298" s="560">
        <f t="shared" si="55"/>
        <v>0</v>
      </c>
      <c r="AH298" s="37">
        <f t="shared" si="56"/>
        <v>0</v>
      </c>
      <c r="AI298" s="560">
        <f t="shared" si="57"/>
        <v>0</v>
      </c>
      <c r="AJ298" s="560">
        <f t="shared" si="58"/>
        <v>0</v>
      </c>
      <c r="AK298" s="560">
        <f t="shared" si="59"/>
        <v>0</v>
      </c>
      <c r="AL298" s="560">
        <f t="shared" si="60"/>
        <v>0</v>
      </c>
      <c r="AM298" s="55"/>
      <c r="AN298" s="55"/>
      <c r="AO298" s="55"/>
      <c r="AP298" s="55"/>
      <c r="AQ298" s="55"/>
      <c r="AR298" s="55"/>
      <c r="AS298" s="55"/>
    </row>
    <row r="299" spans="1:45" s="56" customFormat="1" ht="13.5" customHeight="1" thickBot="1" x14ac:dyDescent="0.25">
      <c r="A299" s="157"/>
      <c r="B299" s="72" t="s">
        <v>720</v>
      </c>
      <c r="C299" s="235"/>
      <c r="D299" s="40" t="s">
        <v>720</v>
      </c>
      <c r="E299" s="476" t="s">
        <v>349</v>
      </c>
      <c r="F299" s="452"/>
      <c r="G299" s="94" t="s">
        <v>172</v>
      </c>
      <c r="H299" s="214" t="s">
        <v>338</v>
      </c>
      <c r="I299" s="215"/>
      <c r="J299" s="215"/>
      <c r="K299" s="215"/>
      <c r="L299" s="215"/>
      <c r="M299" s="216"/>
      <c r="N299" s="65">
        <v>1000</v>
      </c>
      <c r="O299" s="608" t="s">
        <v>770</v>
      </c>
      <c r="P299" s="609"/>
      <c r="Q299" s="609"/>
      <c r="R299" s="609"/>
      <c r="S299" s="610"/>
      <c r="T299" s="909"/>
      <c r="U299" s="53"/>
      <c r="V299" s="61" t="str">
        <f t="shared" si="52"/>
        <v/>
      </c>
      <c r="W299" s="62"/>
      <c r="X299" s="617"/>
      <c r="Y299" s="570">
        <f>VLOOKUP(E299,[2]analysis!$B$1:$AB$65536,27,FALSE)</f>
        <v>72.900000000000006</v>
      </c>
      <c r="Z299" s="553">
        <f t="shared" si="61"/>
        <v>72.900000000000006</v>
      </c>
      <c r="AA299" s="54"/>
      <c r="AB299" s="54"/>
      <c r="AC299" s="54"/>
      <c r="AD299" s="54"/>
      <c r="AE299" s="54"/>
      <c r="AF299" s="560">
        <f t="shared" si="51"/>
        <v>0</v>
      </c>
      <c r="AG299" s="560">
        <f t="shared" si="55"/>
        <v>0</v>
      </c>
      <c r="AH299" s="37">
        <f t="shared" si="56"/>
        <v>0</v>
      </c>
      <c r="AI299" s="560">
        <f t="shared" si="57"/>
        <v>0</v>
      </c>
      <c r="AJ299" s="560">
        <f t="shared" si="58"/>
        <v>0</v>
      </c>
      <c r="AK299" s="560">
        <f t="shared" si="59"/>
        <v>0</v>
      </c>
      <c r="AL299" s="560">
        <f t="shared" si="60"/>
        <v>0</v>
      </c>
      <c r="AM299" s="55"/>
      <c r="AN299" s="55"/>
      <c r="AO299" s="55"/>
      <c r="AP299" s="55"/>
      <c r="AQ299" s="55"/>
      <c r="AR299" s="55"/>
      <c r="AS299" s="55"/>
    </row>
    <row r="300" spans="1:45" s="39" customFormat="1" ht="12.75" customHeight="1" x14ac:dyDescent="0.2">
      <c r="A300" s="92"/>
      <c r="B300" s="586" t="s">
        <v>720</v>
      </c>
      <c r="C300" s="587"/>
      <c r="D300" s="40" t="s">
        <v>720</v>
      </c>
      <c r="E300" s="471" t="s">
        <v>351</v>
      </c>
      <c r="F300" s="256"/>
      <c r="G300" s="95" t="s">
        <v>5</v>
      </c>
      <c r="H300" s="593" t="s">
        <v>872</v>
      </c>
      <c r="I300" s="594"/>
      <c r="J300" s="594"/>
      <c r="K300" s="594"/>
      <c r="L300" s="594"/>
      <c r="M300" s="595"/>
      <c r="N300" s="89"/>
      <c r="O300" s="737" t="s">
        <v>24</v>
      </c>
      <c r="P300" s="738"/>
      <c r="Q300" s="738"/>
      <c r="R300" s="738"/>
      <c r="S300" s="739"/>
      <c r="T300" s="915"/>
      <c r="U300" s="74"/>
      <c r="V300" s="90" t="str">
        <f t="shared" si="52"/>
        <v/>
      </c>
      <c r="W300" s="115"/>
      <c r="X300" s="617"/>
      <c r="Y300" s="570">
        <f>VLOOKUP(E300,[2]analysis!$B$1:$AB$65536,27,FALSE)</f>
        <v>0</v>
      </c>
      <c r="Z300" s="553">
        <f>Y300-T300</f>
        <v>0</v>
      </c>
      <c r="AA300" s="37"/>
      <c r="AB300" s="37"/>
      <c r="AC300" s="37"/>
      <c r="AD300" s="37"/>
      <c r="AE300" s="37"/>
      <c r="AF300" s="560">
        <f t="shared" si="51"/>
        <v>0</v>
      </c>
      <c r="AG300" s="560">
        <f t="shared" si="55"/>
        <v>0</v>
      </c>
      <c r="AH300" s="37">
        <f t="shared" si="56"/>
        <v>0</v>
      </c>
      <c r="AI300" s="560">
        <f t="shared" si="57"/>
        <v>0</v>
      </c>
      <c r="AJ300" s="560">
        <f t="shared" si="58"/>
        <v>0</v>
      </c>
      <c r="AK300" s="560">
        <f t="shared" si="59"/>
        <v>0</v>
      </c>
      <c r="AL300" s="560">
        <f t="shared" si="60"/>
        <v>0</v>
      </c>
      <c r="AM300" s="38"/>
      <c r="AN300" s="38"/>
      <c r="AO300" s="38"/>
      <c r="AP300" s="38"/>
      <c r="AQ300" s="38"/>
      <c r="AR300" s="38"/>
      <c r="AS300" s="38"/>
    </row>
    <row r="301" spans="1:45" s="56" customFormat="1" ht="12.75" customHeight="1" x14ac:dyDescent="0.2">
      <c r="A301" s="157"/>
      <c r="B301" s="72" t="s">
        <v>720</v>
      </c>
      <c r="C301" s="235"/>
      <c r="D301" s="40" t="s">
        <v>720</v>
      </c>
      <c r="E301" s="475" t="s">
        <v>352</v>
      </c>
      <c r="F301" s="258"/>
      <c r="G301" s="93" t="s">
        <v>172</v>
      </c>
      <c r="H301" s="195" t="s">
        <v>350</v>
      </c>
      <c r="I301" s="209"/>
      <c r="J301" s="209"/>
      <c r="K301" s="209"/>
      <c r="L301" s="209"/>
      <c r="M301" s="200"/>
      <c r="N301" s="96">
        <v>500</v>
      </c>
      <c r="O301" s="598" t="s">
        <v>60</v>
      </c>
      <c r="P301" s="599"/>
      <c r="Q301" s="599"/>
      <c r="R301" s="599"/>
      <c r="S301" s="600"/>
      <c r="T301" s="899"/>
      <c r="U301" s="47"/>
      <c r="V301" s="48" t="str">
        <f t="shared" si="52"/>
        <v/>
      </c>
      <c r="W301" s="49"/>
      <c r="X301" s="617"/>
      <c r="Y301" s="570">
        <f>VLOOKUP(E301,[2]analysis!$B$1:$AB$65536,27,FALSE)</f>
        <v>59.9</v>
      </c>
      <c r="Z301" s="553">
        <f t="shared" ref="Z301:Z310" si="62">Y301-AI301</f>
        <v>59.9</v>
      </c>
      <c r="AA301" s="54"/>
      <c r="AB301" s="54"/>
      <c r="AC301" s="54"/>
      <c r="AD301" s="54"/>
      <c r="AE301" s="54"/>
      <c r="AF301" s="560">
        <f t="shared" si="51"/>
        <v>0</v>
      </c>
      <c r="AG301" s="560">
        <f t="shared" si="55"/>
        <v>0</v>
      </c>
      <c r="AH301" s="37">
        <f t="shared" si="56"/>
        <v>0</v>
      </c>
      <c r="AI301" s="560">
        <f t="shared" si="57"/>
        <v>0</v>
      </c>
      <c r="AJ301" s="560">
        <f t="shared" si="58"/>
        <v>0</v>
      </c>
      <c r="AK301" s="560">
        <f t="shared" si="59"/>
        <v>0</v>
      </c>
      <c r="AL301" s="560">
        <f t="shared" si="60"/>
        <v>0</v>
      </c>
      <c r="AM301" s="55"/>
      <c r="AN301" s="55"/>
      <c r="AO301" s="55"/>
      <c r="AP301" s="55"/>
      <c r="AQ301" s="55"/>
      <c r="AR301" s="55"/>
      <c r="AS301" s="55"/>
    </row>
    <row r="302" spans="1:45" s="56" customFormat="1" ht="12.75" customHeight="1" x14ac:dyDescent="0.2">
      <c r="A302" s="157"/>
      <c r="B302" s="72" t="s">
        <v>720</v>
      </c>
      <c r="C302" s="235"/>
      <c r="D302" s="40" t="s">
        <v>720</v>
      </c>
      <c r="E302" s="475" t="s">
        <v>353</v>
      </c>
      <c r="F302" s="258"/>
      <c r="G302" s="93" t="s">
        <v>172</v>
      </c>
      <c r="H302" s="195" t="s">
        <v>350</v>
      </c>
      <c r="I302" s="209"/>
      <c r="J302" s="209"/>
      <c r="K302" s="209"/>
      <c r="L302" s="209"/>
      <c r="M302" s="200"/>
      <c r="N302" s="96">
        <v>500</v>
      </c>
      <c r="O302" s="598" t="s">
        <v>765</v>
      </c>
      <c r="P302" s="599"/>
      <c r="Q302" s="599"/>
      <c r="R302" s="599"/>
      <c r="S302" s="600"/>
      <c r="T302" s="899"/>
      <c r="U302" s="47"/>
      <c r="V302" s="48" t="str">
        <f t="shared" si="52"/>
        <v/>
      </c>
      <c r="W302" s="49"/>
      <c r="X302" s="617"/>
      <c r="Y302" s="570">
        <f>VLOOKUP(E302,[2]analysis!$B$1:$AB$65536,27,FALSE)</f>
        <v>59.9</v>
      </c>
      <c r="Z302" s="553">
        <f t="shared" si="62"/>
        <v>59.9</v>
      </c>
      <c r="AA302" s="54"/>
      <c r="AB302" s="54"/>
      <c r="AC302" s="54"/>
      <c r="AD302" s="54"/>
      <c r="AE302" s="54"/>
      <c r="AF302" s="560">
        <f t="shared" si="51"/>
        <v>0</v>
      </c>
      <c r="AG302" s="560">
        <f t="shared" si="55"/>
        <v>0</v>
      </c>
      <c r="AH302" s="37">
        <f t="shared" si="56"/>
        <v>0</v>
      </c>
      <c r="AI302" s="560">
        <f t="shared" si="57"/>
        <v>0</v>
      </c>
      <c r="AJ302" s="560">
        <f t="shared" si="58"/>
        <v>0</v>
      </c>
      <c r="AK302" s="560">
        <f t="shared" si="59"/>
        <v>0</v>
      </c>
      <c r="AL302" s="560">
        <f t="shared" si="60"/>
        <v>0</v>
      </c>
      <c r="AM302" s="55"/>
      <c r="AN302" s="55"/>
      <c r="AO302" s="55"/>
      <c r="AP302" s="55"/>
      <c r="AQ302" s="55"/>
      <c r="AR302" s="55"/>
      <c r="AS302" s="55"/>
    </row>
    <row r="303" spans="1:45" s="56" customFormat="1" ht="12.75" customHeight="1" x14ac:dyDescent="0.2">
      <c r="A303" s="157"/>
      <c r="B303" s="72" t="s">
        <v>720</v>
      </c>
      <c r="C303" s="235"/>
      <c r="D303" s="40" t="s">
        <v>720</v>
      </c>
      <c r="E303" s="475" t="s">
        <v>354</v>
      </c>
      <c r="F303" s="258"/>
      <c r="G303" s="93" t="s">
        <v>172</v>
      </c>
      <c r="H303" s="195" t="s">
        <v>350</v>
      </c>
      <c r="I303" s="209"/>
      <c r="J303" s="209"/>
      <c r="K303" s="209"/>
      <c r="L303" s="209"/>
      <c r="M303" s="200"/>
      <c r="N303" s="96">
        <v>500</v>
      </c>
      <c r="O303" s="598" t="s">
        <v>58</v>
      </c>
      <c r="P303" s="599"/>
      <c r="Q303" s="599"/>
      <c r="R303" s="599"/>
      <c r="S303" s="600"/>
      <c r="T303" s="899"/>
      <c r="U303" s="47"/>
      <c r="V303" s="48" t="str">
        <f t="shared" si="52"/>
        <v/>
      </c>
      <c r="W303" s="49"/>
      <c r="X303" s="617"/>
      <c r="Y303" s="570">
        <f>VLOOKUP(E303,[2]analysis!$B$1:$AB$65536,27,FALSE)</f>
        <v>59.9</v>
      </c>
      <c r="Z303" s="553">
        <f t="shared" si="62"/>
        <v>59.9</v>
      </c>
      <c r="AA303" s="54"/>
      <c r="AB303" s="54"/>
      <c r="AC303" s="54"/>
      <c r="AD303" s="54"/>
      <c r="AE303" s="54"/>
      <c r="AF303" s="560">
        <f t="shared" si="51"/>
        <v>0</v>
      </c>
      <c r="AG303" s="560">
        <f t="shared" si="55"/>
        <v>0</v>
      </c>
      <c r="AH303" s="37">
        <f t="shared" si="56"/>
        <v>0</v>
      </c>
      <c r="AI303" s="560">
        <f t="shared" si="57"/>
        <v>0</v>
      </c>
      <c r="AJ303" s="560">
        <f t="shared" si="58"/>
        <v>0</v>
      </c>
      <c r="AK303" s="560">
        <f t="shared" si="59"/>
        <v>0</v>
      </c>
      <c r="AL303" s="560">
        <f t="shared" si="60"/>
        <v>0</v>
      </c>
      <c r="AM303" s="55"/>
      <c r="AN303" s="55"/>
      <c r="AO303" s="55"/>
      <c r="AP303" s="55"/>
      <c r="AQ303" s="55"/>
      <c r="AR303" s="55"/>
      <c r="AS303" s="55"/>
    </row>
    <row r="304" spans="1:45" s="56" customFormat="1" ht="12.75" customHeight="1" x14ac:dyDescent="0.2">
      <c r="A304" s="157"/>
      <c r="B304" s="72" t="s">
        <v>720</v>
      </c>
      <c r="C304" s="235"/>
      <c r="D304" s="40" t="s">
        <v>720</v>
      </c>
      <c r="E304" s="475" t="s">
        <v>355</v>
      </c>
      <c r="F304" s="258"/>
      <c r="G304" s="93" t="s">
        <v>172</v>
      </c>
      <c r="H304" s="195" t="s">
        <v>350</v>
      </c>
      <c r="I304" s="209"/>
      <c r="J304" s="209"/>
      <c r="K304" s="209"/>
      <c r="L304" s="209"/>
      <c r="M304" s="200"/>
      <c r="N304" s="96">
        <v>500</v>
      </c>
      <c r="O304" s="598" t="s">
        <v>59</v>
      </c>
      <c r="P304" s="599"/>
      <c r="Q304" s="599"/>
      <c r="R304" s="599"/>
      <c r="S304" s="600"/>
      <c r="T304" s="899"/>
      <c r="U304" s="47"/>
      <c r="V304" s="48" t="str">
        <f t="shared" si="52"/>
        <v/>
      </c>
      <c r="W304" s="49"/>
      <c r="X304" s="617"/>
      <c r="Y304" s="570">
        <f>VLOOKUP(E304,[2]analysis!$B$1:$AB$65536,27,FALSE)</f>
        <v>59.9</v>
      </c>
      <c r="Z304" s="553">
        <f t="shared" si="62"/>
        <v>59.9</v>
      </c>
      <c r="AA304" s="54"/>
      <c r="AB304" s="54"/>
      <c r="AC304" s="54"/>
      <c r="AD304" s="54"/>
      <c r="AE304" s="54"/>
      <c r="AF304" s="560">
        <f t="shared" si="51"/>
        <v>0</v>
      </c>
      <c r="AG304" s="560">
        <f t="shared" si="55"/>
        <v>0</v>
      </c>
      <c r="AH304" s="37">
        <f t="shared" si="56"/>
        <v>0</v>
      </c>
      <c r="AI304" s="560">
        <f t="shared" si="57"/>
        <v>0</v>
      </c>
      <c r="AJ304" s="560">
        <f t="shared" si="58"/>
        <v>0</v>
      </c>
      <c r="AK304" s="560">
        <f t="shared" si="59"/>
        <v>0</v>
      </c>
      <c r="AL304" s="560">
        <f t="shared" si="60"/>
        <v>0</v>
      </c>
      <c r="AM304" s="55"/>
      <c r="AN304" s="55"/>
      <c r="AO304" s="55"/>
      <c r="AP304" s="55"/>
      <c r="AQ304" s="55"/>
      <c r="AR304" s="55"/>
      <c r="AS304" s="55"/>
    </row>
    <row r="305" spans="1:45" s="56" customFormat="1" ht="12.75" customHeight="1" x14ac:dyDescent="0.2">
      <c r="A305" s="157"/>
      <c r="B305" s="72" t="s">
        <v>720</v>
      </c>
      <c r="C305" s="235"/>
      <c r="D305" s="40" t="s">
        <v>720</v>
      </c>
      <c r="E305" s="475" t="s">
        <v>356</v>
      </c>
      <c r="F305" s="258"/>
      <c r="G305" s="93" t="s">
        <v>172</v>
      </c>
      <c r="H305" s="195" t="s">
        <v>350</v>
      </c>
      <c r="I305" s="209"/>
      <c r="J305" s="209"/>
      <c r="K305" s="209"/>
      <c r="L305" s="209"/>
      <c r="M305" s="200"/>
      <c r="N305" s="96">
        <v>500</v>
      </c>
      <c r="O305" s="598" t="s">
        <v>766</v>
      </c>
      <c r="P305" s="599"/>
      <c r="Q305" s="599"/>
      <c r="R305" s="599"/>
      <c r="S305" s="600"/>
      <c r="T305" s="899"/>
      <c r="U305" s="47"/>
      <c r="V305" s="48" t="str">
        <f t="shared" si="52"/>
        <v/>
      </c>
      <c r="W305" s="49"/>
      <c r="X305" s="617"/>
      <c r="Y305" s="570">
        <f>VLOOKUP(E305,[2]analysis!$B$1:$AB$65536,27,FALSE)</f>
        <v>59.9</v>
      </c>
      <c r="Z305" s="553">
        <f t="shared" si="62"/>
        <v>59.9</v>
      </c>
      <c r="AA305" s="54"/>
      <c r="AB305" s="54"/>
      <c r="AC305" s="54"/>
      <c r="AD305" s="54"/>
      <c r="AE305" s="54"/>
      <c r="AF305" s="560">
        <f t="shared" si="51"/>
        <v>0</v>
      </c>
      <c r="AG305" s="560">
        <f t="shared" si="55"/>
        <v>0</v>
      </c>
      <c r="AH305" s="37">
        <f t="shared" si="56"/>
        <v>0</v>
      </c>
      <c r="AI305" s="560">
        <f t="shared" si="57"/>
        <v>0</v>
      </c>
      <c r="AJ305" s="560">
        <f t="shared" si="58"/>
        <v>0</v>
      </c>
      <c r="AK305" s="560">
        <f t="shared" si="59"/>
        <v>0</v>
      </c>
      <c r="AL305" s="560">
        <f t="shared" si="60"/>
        <v>0</v>
      </c>
      <c r="AM305" s="55"/>
      <c r="AN305" s="55"/>
      <c r="AO305" s="55"/>
      <c r="AP305" s="55"/>
      <c r="AQ305" s="55"/>
      <c r="AR305" s="55"/>
      <c r="AS305" s="55"/>
    </row>
    <row r="306" spans="1:45" s="56" customFormat="1" ht="12.75" customHeight="1" x14ac:dyDescent="0.2">
      <c r="A306" s="157"/>
      <c r="B306" s="72" t="s">
        <v>720</v>
      </c>
      <c r="C306" s="235"/>
      <c r="D306" s="40" t="s">
        <v>720</v>
      </c>
      <c r="E306" s="475" t="s">
        <v>357</v>
      </c>
      <c r="F306" s="258"/>
      <c r="G306" s="93" t="s">
        <v>172</v>
      </c>
      <c r="H306" s="195" t="s">
        <v>350</v>
      </c>
      <c r="I306" s="209"/>
      <c r="J306" s="209"/>
      <c r="K306" s="209"/>
      <c r="L306" s="209"/>
      <c r="M306" s="200"/>
      <c r="N306" s="96">
        <v>500</v>
      </c>
      <c r="O306" s="598" t="s">
        <v>61</v>
      </c>
      <c r="P306" s="599"/>
      <c r="Q306" s="599"/>
      <c r="R306" s="599"/>
      <c r="S306" s="600"/>
      <c r="T306" s="899"/>
      <c r="U306" s="47"/>
      <c r="V306" s="48" t="str">
        <f t="shared" si="52"/>
        <v/>
      </c>
      <c r="W306" s="49"/>
      <c r="X306" s="617"/>
      <c r="Y306" s="570">
        <f>VLOOKUP(E306,[2]analysis!$B$1:$AB$65536,27,FALSE)</f>
        <v>59.9</v>
      </c>
      <c r="Z306" s="553">
        <f t="shared" si="62"/>
        <v>59.9</v>
      </c>
      <c r="AA306" s="54"/>
      <c r="AB306" s="54"/>
      <c r="AC306" s="54"/>
      <c r="AD306" s="54"/>
      <c r="AE306" s="54"/>
      <c r="AF306" s="560">
        <f t="shared" si="51"/>
        <v>0</v>
      </c>
      <c r="AG306" s="560">
        <f t="shared" si="55"/>
        <v>0</v>
      </c>
      <c r="AH306" s="37">
        <f t="shared" si="56"/>
        <v>0</v>
      </c>
      <c r="AI306" s="560">
        <f t="shared" si="57"/>
        <v>0</v>
      </c>
      <c r="AJ306" s="560">
        <f t="shared" si="58"/>
        <v>0</v>
      </c>
      <c r="AK306" s="560">
        <f t="shared" si="59"/>
        <v>0</v>
      </c>
      <c r="AL306" s="560">
        <f t="shared" si="60"/>
        <v>0</v>
      </c>
      <c r="AM306" s="55"/>
      <c r="AN306" s="55"/>
      <c r="AO306" s="55"/>
      <c r="AP306" s="55"/>
      <c r="AQ306" s="55"/>
      <c r="AR306" s="55"/>
      <c r="AS306" s="55"/>
    </row>
    <row r="307" spans="1:45" s="56" customFormat="1" ht="12.75" customHeight="1" x14ac:dyDescent="0.2">
      <c r="A307" s="157"/>
      <c r="B307" s="72" t="s">
        <v>720</v>
      </c>
      <c r="C307" s="235"/>
      <c r="D307" s="40" t="s">
        <v>720</v>
      </c>
      <c r="E307" s="475" t="s">
        <v>358</v>
      </c>
      <c r="F307" s="258"/>
      <c r="G307" s="93" t="s">
        <v>172</v>
      </c>
      <c r="H307" s="195" t="s">
        <v>350</v>
      </c>
      <c r="I307" s="209"/>
      <c r="J307" s="209"/>
      <c r="K307" s="209"/>
      <c r="L307" s="209"/>
      <c r="M307" s="200"/>
      <c r="N307" s="96">
        <v>500</v>
      </c>
      <c r="O307" s="598" t="s">
        <v>767</v>
      </c>
      <c r="P307" s="599"/>
      <c r="Q307" s="599"/>
      <c r="R307" s="599"/>
      <c r="S307" s="600"/>
      <c r="T307" s="899"/>
      <c r="U307" s="47"/>
      <c r="V307" s="48" t="str">
        <f t="shared" si="52"/>
        <v/>
      </c>
      <c r="W307" s="49"/>
      <c r="X307" s="617"/>
      <c r="Y307" s="570">
        <f>VLOOKUP(E307,[2]analysis!$B$1:$AB$65536,27,FALSE)</f>
        <v>59.9</v>
      </c>
      <c r="Z307" s="553">
        <f t="shared" si="62"/>
        <v>59.9</v>
      </c>
      <c r="AA307" s="54"/>
      <c r="AB307" s="54"/>
      <c r="AC307" s="54"/>
      <c r="AD307" s="54"/>
      <c r="AE307" s="54"/>
      <c r="AF307" s="560">
        <f t="shared" si="51"/>
        <v>0</v>
      </c>
      <c r="AG307" s="560">
        <f t="shared" si="55"/>
        <v>0</v>
      </c>
      <c r="AH307" s="37">
        <f t="shared" si="56"/>
        <v>0</v>
      </c>
      <c r="AI307" s="560">
        <f t="shared" si="57"/>
        <v>0</v>
      </c>
      <c r="AJ307" s="560">
        <f t="shared" si="58"/>
        <v>0</v>
      </c>
      <c r="AK307" s="560">
        <f t="shared" si="59"/>
        <v>0</v>
      </c>
      <c r="AL307" s="560">
        <f t="shared" si="60"/>
        <v>0</v>
      </c>
      <c r="AM307" s="55"/>
      <c r="AN307" s="55"/>
      <c r="AO307" s="55"/>
      <c r="AP307" s="55"/>
      <c r="AQ307" s="55"/>
      <c r="AR307" s="55"/>
      <c r="AS307" s="55"/>
    </row>
    <row r="308" spans="1:45" s="56" customFormat="1" ht="12.75" customHeight="1" x14ac:dyDescent="0.2">
      <c r="A308" s="157"/>
      <c r="B308" s="72" t="s">
        <v>720</v>
      </c>
      <c r="C308" s="235"/>
      <c r="D308" s="40" t="s">
        <v>720</v>
      </c>
      <c r="E308" s="475" t="s">
        <v>359</v>
      </c>
      <c r="F308" s="258"/>
      <c r="G308" s="93" t="s">
        <v>172</v>
      </c>
      <c r="H308" s="195" t="s">
        <v>350</v>
      </c>
      <c r="I308" s="209"/>
      <c r="J308" s="209"/>
      <c r="K308" s="209"/>
      <c r="L308" s="209"/>
      <c r="M308" s="200"/>
      <c r="N308" s="96">
        <v>500</v>
      </c>
      <c r="O308" s="598" t="s">
        <v>768</v>
      </c>
      <c r="P308" s="599"/>
      <c r="Q308" s="599"/>
      <c r="R308" s="599"/>
      <c r="S308" s="600"/>
      <c r="T308" s="899"/>
      <c r="U308" s="47"/>
      <c r="V308" s="48" t="str">
        <f t="shared" si="52"/>
        <v/>
      </c>
      <c r="W308" s="49"/>
      <c r="X308" s="617"/>
      <c r="Y308" s="570">
        <f>VLOOKUP(E308,[2]analysis!$B$1:$AB$65536,27,FALSE)</f>
        <v>59.9</v>
      </c>
      <c r="Z308" s="553">
        <f t="shared" si="62"/>
        <v>59.9</v>
      </c>
      <c r="AA308" s="54"/>
      <c r="AB308" s="54"/>
      <c r="AC308" s="54"/>
      <c r="AD308" s="54"/>
      <c r="AE308" s="54"/>
      <c r="AF308" s="560">
        <f t="shared" si="51"/>
        <v>0</v>
      </c>
      <c r="AG308" s="560">
        <f t="shared" si="55"/>
        <v>0</v>
      </c>
      <c r="AH308" s="37">
        <f t="shared" si="56"/>
        <v>0</v>
      </c>
      <c r="AI308" s="560">
        <f t="shared" si="57"/>
        <v>0</v>
      </c>
      <c r="AJ308" s="560">
        <f t="shared" si="58"/>
        <v>0</v>
      </c>
      <c r="AK308" s="560">
        <f t="shared" si="59"/>
        <v>0</v>
      </c>
      <c r="AL308" s="560">
        <f t="shared" si="60"/>
        <v>0</v>
      </c>
      <c r="AM308" s="55"/>
      <c r="AN308" s="55"/>
      <c r="AO308" s="55"/>
      <c r="AP308" s="55"/>
      <c r="AQ308" s="55"/>
      <c r="AR308" s="55"/>
      <c r="AS308" s="55"/>
    </row>
    <row r="309" spans="1:45" s="56" customFormat="1" ht="12.75" customHeight="1" x14ac:dyDescent="0.2">
      <c r="A309" s="157"/>
      <c r="B309" s="72" t="s">
        <v>720</v>
      </c>
      <c r="C309" s="235"/>
      <c r="D309" s="40" t="s">
        <v>720</v>
      </c>
      <c r="E309" s="475" t="s">
        <v>360</v>
      </c>
      <c r="F309" s="258"/>
      <c r="G309" s="93" t="s">
        <v>172</v>
      </c>
      <c r="H309" s="195" t="s">
        <v>350</v>
      </c>
      <c r="I309" s="209"/>
      <c r="J309" s="209"/>
      <c r="K309" s="209"/>
      <c r="L309" s="209"/>
      <c r="M309" s="200"/>
      <c r="N309" s="96">
        <v>500</v>
      </c>
      <c r="O309" s="598" t="s">
        <v>769</v>
      </c>
      <c r="P309" s="599"/>
      <c r="Q309" s="599"/>
      <c r="R309" s="599"/>
      <c r="S309" s="600"/>
      <c r="T309" s="899"/>
      <c r="U309" s="47"/>
      <c r="V309" s="48" t="str">
        <f t="shared" si="52"/>
        <v/>
      </c>
      <c r="W309" s="49"/>
      <c r="X309" s="617"/>
      <c r="Y309" s="570">
        <f>VLOOKUP(E309,[2]analysis!$B$1:$AB$65536,27,FALSE)</f>
        <v>59.9</v>
      </c>
      <c r="Z309" s="553">
        <f t="shared" si="62"/>
        <v>59.9</v>
      </c>
      <c r="AA309" s="54"/>
      <c r="AB309" s="54"/>
      <c r="AC309" s="54"/>
      <c r="AD309" s="54"/>
      <c r="AE309" s="54"/>
      <c r="AF309" s="560">
        <f t="shared" si="51"/>
        <v>0</v>
      </c>
      <c r="AG309" s="560">
        <f t="shared" si="55"/>
        <v>0</v>
      </c>
      <c r="AH309" s="37">
        <f t="shared" si="56"/>
        <v>0</v>
      </c>
      <c r="AI309" s="560">
        <f t="shared" si="57"/>
        <v>0</v>
      </c>
      <c r="AJ309" s="560">
        <f t="shared" si="58"/>
        <v>0</v>
      </c>
      <c r="AK309" s="560">
        <f t="shared" si="59"/>
        <v>0</v>
      </c>
      <c r="AL309" s="560">
        <f t="shared" si="60"/>
        <v>0</v>
      </c>
      <c r="AM309" s="55"/>
      <c r="AN309" s="55"/>
      <c r="AO309" s="55"/>
      <c r="AP309" s="55"/>
      <c r="AQ309" s="55"/>
      <c r="AR309" s="55"/>
      <c r="AS309" s="55"/>
    </row>
    <row r="310" spans="1:45" s="56" customFormat="1" ht="12.75" customHeight="1" thickBot="1" x14ac:dyDescent="0.25">
      <c r="A310" s="157"/>
      <c r="B310" s="72" t="s">
        <v>720</v>
      </c>
      <c r="C310" s="235"/>
      <c r="D310" s="50" t="s">
        <v>720</v>
      </c>
      <c r="E310" s="475" t="s">
        <v>361</v>
      </c>
      <c r="F310" s="258"/>
      <c r="G310" s="93" t="s">
        <v>172</v>
      </c>
      <c r="H310" s="217" t="s">
        <v>350</v>
      </c>
      <c r="I310" s="218"/>
      <c r="J310" s="218"/>
      <c r="K310" s="218"/>
      <c r="L310" s="218"/>
      <c r="M310" s="219"/>
      <c r="N310" s="96">
        <v>500</v>
      </c>
      <c r="O310" s="598" t="s">
        <v>770</v>
      </c>
      <c r="P310" s="599"/>
      <c r="Q310" s="599"/>
      <c r="R310" s="599"/>
      <c r="S310" s="600"/>
      <c r="T310" s="914"/>
      <c r="U310" s="47"/>
      <c r="V310" s="48" t="str">
        <f t="shared" si="52"/>
        <v/>
      </c>
      <c r="W310" s="49"/>
      <c r="X310" s="618"/>
      <c r="Y310" s="570">
        <f>VLOOKUP(E310,[2]analysis!$B$1:$AB$65536,27,FALSE)</f>
        <v>59.9</v>
      </c>
      <c r="Z310" s="553">
        <f t="shared" si="62"/>
        <v>59.9</v>
      </c>
      <c r="AA310" s="54"/>
      <c r="AB310" s="54"/>
      <c r="AC310" s="54"/>
      <c r="AD310" s="54"/>
      <c r="AE310" s="54"/>
      <c r="AF310" s="560">
        <f t="shared" si="51"/>
        <v>0</v>
      </c>
      <c r="AG310" s="560">
        <f t="shared" si="55"/>
        <v>0</v>
      </c>
      <c r="AH310" s="37">
        <f t="shared" si="56"/>
        <v>0</v>
      </c>
      <c r="AI310" s="560">
        <f t="shared" si="57"/>
        <v>0</v>
      </c>
      <c r="AJ310" s="560">
        <f t="shared" si="58"/>
        <v>0</v>
      </c>
      <c r="AK310" s="560">
        <f t="shared" si="59"/>
        <v>0</v>
      </c>
      <c r="AL310" s="560">
        <f t="shared" si="60"/>
        <v>0</v>
      </c>
      <c r="AM310" s="55"/>
      <c r="AN310" s="55"/>
      <c r="AO310" s="55"/>
      <c r="AP310" s="55"/>
      <c r="AQ310" s="55"/>
      <c r="AR310" s="55"/>
      <c r="AS310" s="55"/>
    </row>
    <row r="311" spans="1:45" s="56" customFormat="1" ht="12.75" customHeight="1" x14ac:dyDescent="0.2">
      <c r="A311" s="157"/>
      <c r="B311" s="278" t="s">
        <v>720</v>
      </c>
      <c r="C311" s="279"/>
      <c r="D311" s="40" t="s">
        <v>720</v>
      </c>
      <c r="E311" s="475" t="s">
        <v>362</v>
      </c>
      <c r="F311" s="258"/>
      <c r="G311" s="42" t="s">
        <v>5</v>
      </c>
      <c r="H311" s="793" t="s">
        <v>873</v>
      </c>
      <c r="I311" s="794"/>
      <c r="J311" s="794"/>
      <c r="K311" s="794"/>
      <c r="L311" s="794"/>
      <c r="M311" s="795"/>
      <c r="N311" s="96">
        <v>1000</v>
      </c>
      <c r="O311" s="130"/>
      <c r="P311" s="118"/>
      <c r="Q311" s="118"/>
      <c r="R311" s="118"/>
      <c r="S311" s="120"/>
      <c r="T311" s="897"/>
      <c r="U311" s="47"/>
      <c r="V311" s="48" t="str">
        <f t="shared" si="52"/>
        <v/>
      </c>
      <c r="W311" s="49"/>
      <c r="X311" s="616">
        <v>12</v>
      </c>
      <c r="Y311" s="570" t="e">
        <f>VLOOKUP(E311,[1]Analysis!$E$1:$W$65536,19,FALSE)</f>
        <v>#N/A</v>
      </c>
      <c r="Z311" s="553" t="e">
        <f t="shared" ref="Z311:Z318" si="63">Y311-T311</f>
        <v>#N/A</v>
      </c>
      <c r="AA311" s="54"/>
      <c r="AB311" s="54"/>
      <c r="AC311" s="54"/>
      <c r="AD311" s="54"/>
      <c r="AE311" s="54"/>
      <c r="AF311" s="560">
        <f t="shared" si="51"/>
        <v>0</v>
      </c>
      <c r="AG311" s="560">
        <f t="shared" si="55"/>
        <v>0</v>
      </c>
      <c r="AH311" s="37">
        <f t="shared" si="56"/>
        <v>0</v>
      </c>
      <c r="AI311" s="560">
        <f t="shared" si="57"/>
        <v>0</v>
      </c>
      <c r="AJ311" s="560">
        <f t="shared" si="58"/>
        <v>0</v>
      </c>
      <c r="AK311" s="560">
        <f t="shared" si="59"/>
        <v>0</v>
      </c>
      <c r="AL311" s="560">
        <f t="shared" si="60"/>
        <v>0</v>
      </c>
      <c r="AM311" s="55"/>
      <c r="AN311" s="55"/>
      <c r="AO311" s="55"/>
      <c r="AP311" s="55"/>
      <c r="AQ311" s="55"/>
      <c r="AR311" s="55"/>
      <c r="AS311" s="55"/>
    </row>
    <row r="312" spans="1:45" s="56" customFormat="1" ht="12.75" customHeight="1" x14ac:dyDescent="0.2">
      <c r="A312" s="157"/>
      <c r="B312" s="72" t="s">
        <v>720</v>
      </c>
      <c r="C312" s="235"/>
      <c r="D312" s="40" t="s">
        <v>720</v>
      </c>
      <c r="E312" s="475" t="s">
        <v>363</v>
      </c>
      <c r="F312" s="258"/>
      <c r="G312" s="42" t="s">
        <v>5</v>
      </c>
      <c r="H312" s="793" t="s">
        <v>874</v>
      </c>
      <c r="I312" s="794"/>
      <c r="J312" s="794"/>
      <c r="K312" s="794"/>
      <c r="L312" s="794"/>
      <c r="M312" s="795"/>
      <c r="N312" s="96">
        <v>500</v>
      </c>
      <c r="O312" s="130"/>
      <c r="P312" s="118"/>
      <c r="Q312" s="118"/>
      <c r="R312" s="118"/>
      <c r="S312" s="120"/>
      <c r="T312" s="897"/>
      <c r="U312" s="47"/>
      <c r="V312" s="48" t="str">
        <f t="shared" si="52"/>
        <v/>
      </c>
      <c r="W312" s="49"/>
      <c r="X312" s="617"/>
      <c r="Y312" s="570" t="e">
        <f>VLOOKUP(E312,[1]Analysis!$E$1:$W$65536,19,FALSE)</f>
        <v>#N/A</v>
      </c>
      <c r="Z312" s="553" t="e">
        <f t="shared" si="63"/>
        <v>#N/A</v>
      </c>
      <c r="AA312" s="54"/>
      <c r="AB312" s="54"/>
      <c r="AC312" s="54"/>
      <c r="AD312" s="54"/>
      <c r="AE312" s="54"/>
      <c r="AF312" s="560">
        <f t="shared" si="51"/>
        <v>0</v>
      </c>
      <c r="AG312" s="560">
        <f t="shared" si="55"/>
        <v>0</v>
      </c>
      <c r="AH312" s="37">
        <f t="shared" si="56"/>
        <v>0</v>
      </c>
      <c r="AI312" s="560">
        <f t="shared" si="57"/>
        <v>0</v>
      </c>
      <c r="AJ312" s="560">
        <f t="shared" si="58"/>
        <v>0</v>
      </c>
      <c r="AK312" s="560">
        <f t="shared" si="59"/>
        <v>0</v>
      </c>
      <c r="AL312" s="560">
        <f t="shared" si="60"/>
        <v>0</v>
      </c>
      <c r="AM312" s="55"/>
      <c r="AN312" s="55"/>
      <c r="AO312" s="55"/>
      <c r="AP312" s="55"/>
      <c r="AQ312" s="55"/>
      <c r="AR312" s="55"/>
      <c r="AS312" s="55"/>
    </row>
    <row r="313" spans="1:45" s="56" customFormat="1" ht="12.75" customHeight="1" x14ac:dyDescent="0.2">
      <c r="A313" s="157"/>
      <c r="B313" s="72" t="s">
        <v>720</v>
      </c>
      <c r="C313" s="235"/>
      <c r="D313" s="40" t="s">
        <v>720</v>
      </c>
      <c r="E313" s="475"/>
      <c r="F313" s="258"/>
      <c r="G313" s="93" t="s">
        <v>5</v>
      </c>
      <c r="H313" s="787" t="s">
        <v>875</v>
      </c>
      <c r="I313" s="788"/>
      <c r="J313" s="788"/>
      <c r="K313" s="788"/>
      <c r="L313" s="788"/>
      <c r="M313" s="789"/>
      <c r="N313" s="96"/>
      <c r="O313" s="629" t="s">
        <v>24</v>
      </c>
      <c r="P313" s="630"/>
      <c r="Q313" s="630"/>
      <c r="R313" s="630"/>
      <c r="S313" s="631"/>
      <c r="T313" s="922"/>
      <c r="U313" s="47"/>
      <c r="V313" s="48" t="str">
        <f t="shared" si="52"/>
        <v/>
      </c>
      <c r="W313" s="49"/>
      <c r="X313" s="617"/>
      <c r="Y313" s="570" t="e">
        <f>VLOOKUP(E313,[1]Analysis!$E$1:$W$65536,19,FALSE)</f>
        <v>#N/A</v>
      </c>
      <c r="Z313" s="553" t="e">
        <f t="shared" si="63"/>
        <v>#N/A</v>
      </c>
      <c r="AA313" s="54"/>
      <c r="AB313" s="54"/>
      <c r="AC313" s="54"/>
      <c r="AD313" s="54"/>
      <c r="AE313" s="54"/>
      <c r="AF313" s="560">
        <f t="shared" si="51"/>
        <v>0</v>
      </c>
      <c r="AG313" s="560">
        <f t="shared" si="55"/>
        <v>0</v>
      </c>
      <c r="AH313" s="37">
        <f t="shared" si="56"/>
        <v>0</v>
      </c>
      <c r="AI313" s="560">
        <f t="shared" si="57"/>
        <v>0</v>
      </c>
      <c r="AJ313" s="560">
        <f t="shared" si="58"/>
        <v>0</v>
      </c>
      <c r="AK313" s="560">
        <f t="shared" si="59"/>
        <v>0</v>
      </c>
      <c r="AL313" s="560">
        <f t="shared" si="60"/>
        <v>0</v>
      </c>
      <c r="AM313" s="55"/>
      <c r="AN313" s="55"/>
      <c r="AO313" s="55"/>
      <c r="AP313" s="55"/>
      <c r="AQ313" s="55"/>
      <c r="AR313" s="55"/>
      <c r="AS313" s="55"/>
    </row>
    <row r="314" spans="1:45" s="56" customFormat="1" ht="12.75" customHeight="1" x14ac:dyDescent="0.2">
      <c r="A314" s="157"/>
      <c r="B314" s="72" t="s">
        <v>720</v>
      </c>
      <c r="C314" s="235"/>
      <c r="D314" s="40" t="s">
        <v>720</v>
      </c>
      <c r="E314" s="475" t="s">
        <v>365</v>
      </c>
      <c r="F314" s="258"/>
      <c r="G314" s="93" t="s">
        <v>172</v>
      </c>
      <c r="H314" s="195" t="s">
        <v>364</v>
      </c>
      <c r="I314" s="209"/>
      <c r="J314" s="209"/>
      <c r="K314" s="209"/>
      <c r="L314" s="209"/>
      <c r="M314" s="200"/>
      <c r="N314" s="96">
        <v>500</v>
      </c>
      <c r="O314" s="598" t="s">
        <v>58</v>
      </c>
      <c r="P314" s="599"/>
      <c r="Q314" s="599"/>
      <c r="R314" s="599"/>
      <c r="S314" s="600"/>
      <c r="T314" s="899"/>
      <c r="U314" s="47"/>
      <c r="V314" s="48" t="str">
        <f t="shared" si="52"/>
        <v/>
      </c>
      <c r="W314" s="49"/>
      <c r="X314" s="617"/>
      <c r="Y314" s="570" t="e">
        <f>VLOOKUP(E314,[1]Analysis!$E$1:$W$65536,19,FALSE)</f>
        <v>#N/A</v>
      </c>
      <c r="Z314" s="553" t="e">
        <f t="shared" si="63"/>
        <v>#N/A</v>
      </c>
      <c r="AA314" s="54"/>
      <c r="AB314" s="54"/>
      <c r="AC314" s="54"/>
      <c r="AD314" s="54"/>
      <c r="AE314" s="54"/>
      <c r="AF314" s="560">
        <f t="shared" si="51"/>
        <v>0</v>
      </c>
      <c r="AG314" s="560">
        <f t="shared" si="55"/>
        <v>0</v>
      </c>
      <c r="AH314" s="37">
        <f t="shared" si="56"/>
        <v>0</v>
      </c>
      <c r="AI314" s="560">
        <f t="shared" si="57"/>
        <v>0</v>
      </c>
      <c r="AJ314" s="560">
        <f t="shared" si="58"/>
        <v>0</v>
      </c>
      <c r="AK314" s="560">
        <f t="shared" si="59"/>
        <v>0</v>
      </c>
      <c r="AL314" s="560">
        <f t="shared" si="60"/>
        <v>0</v>
      </c>
      <c r="AM314" s="55"/>
      <c r="AN314" s="55"/>
      <c r="AO314" s="55"/>
      <c r="AP314" s="55"/>
      <c r="AQ314" s="55"/>
      <c r="AR314" s="55"/>
      <c r="AS314" s="55"/>
    </row>
    <row r="315" spans="1:45" s="56" customFormat="1" ht="12.75" customHeight="1" x14ac:dyDescent="0.2">
      <c r="A315" s="157"/>
      <c r="B315" s="72" t="s">
        <v>720</v>
      </c>
      <c r="C315" s="235"/>
      <c r="D315" s="40" t="s">
        <v>720</v>
      </c>
      <c r="E315" s="475" t="s">
        <v>366</v>
      </c>
      <c r="F315" s="258"/>
      <c r="G315" s="93" t="s">
        <v>172</v>
      </c>
      <c r="H315" s="195" t="s">
        <v>364</v>
      </c>
      <c r="I315" s="209"/>
      <c r="J315" s="209"/>
      <c r="K315" s="209"/>
      <c r="L315" s="209"/>
      <c r="M315" s="200"/>
      <c r="N315" s="96">
        <v>500</v>
      </c>
      <c r="O315" s="598" t="s">
        <v>59</v>
      </c>
      <c r="P315" s="599"/>
      <c r="Q315" s="599"/>
      <c r="R315" s="599"/>
      <c r="S315" s="600"/>
      <c r="T315" s="899"/>
      <c r="U315" s="47"/>
      <c r="V315" s="48" t="str">
        <f t="shared" si="52"/>
        <v/>
      </c>
      <c r="W315" s="49"/>
      <c r="X315" s="617"/>
      <c r="Y315" s="570" t="e">
        <f>VLOOKUP(E315,[1]Analysis!$E$1:$W$65536,19,FALSE)</f>
        <v>#N/A</v>
      </c>
      <c r="Z315" s="553" t="e">
        <f t="shared" si="63"/>
        <v>#N/A</v>
      </c>
      <c r="AA315" s="54"/>
      <c r="AB315" s="54"/>
      <c r="AC315" s="54"/>
      <c r="AD315" s="54"/>
      <c r="AE315" s="54"/>
      <c r="AF315" s="560">
        <f t="shared" si="51"/>
        <v>0</v>
      </c>
      <c r="AG315" s="560">
        <f t="shared" si="55"/>
        <v>0</v>
      </c>
      <c r="AH315" s="37">
        <f t="shared" si="56"/>
        <v>0</v>
      </c>
      <c r="AI315" s="560">
        <f t="shared" si="57"/>
        <v>0</v>
      </c>
      <c r="AJ315" s="560">
        <f t="shared" si="58"/>
        <v>0</v>
      </c>
      <c r="AK315" s="560">
        <f t="shared" si="59"/>
        <v>0</v>
      </c>
      <c r="AL315" s="560">
        <f t="shared" si="60"/>
        <v>0</v>
      </c>
      <c r="AM315" s="55"/>
      <c r="AN315" s="55"/>
      <c r="AO315" s="55"/>
      <c r="AP315" s="55"/>
      <c r="AQ315" s="55"/>
      <c r="AR315" s="55"/>
      <c r="AS315" s="55"/>
    </row>
    <row r="316" spans="1:45" s="56" customFormat="1" ht="12.75" customHeight="1" x14ac:dyDescent="0.2">
      <c r="A316" s="157"/>
      <c r="B316" s="72" t="s">
        <v>720</v>
      </c>
      <c r="C316" s="235"/>
      <c r="D316" s="40" t="s">
        <v>720</v>
      </c>
      <c r="E316" s="475" t="s">
        <v>367</v>
      </c>
      <c r="F316" s="258"/>
      <c r="G316" s="93" t="s">
        <v>172</v>
      </c>
      <c r="H316" s="195" t="s">
        <v>364</v>
      </c>
      <c r="I316" s="209"/>
      <c r="J316" s="209"/>
      <c r="K316" s="209"/>
      <c r="L316" s="209"/>
      <c r="M316" s="200"/>
      <c r="N316" s="96">
        <v>500</v>
      </c>
      <c r="O316" s="598" t="s">
        <v>60</v>
      </c>
      <c r="P316" s="599"/>
      <c r="Q316" s="599"/>
      <c r="R316" s="599"/>
      <c r="S316" s="600"/>
      <c r="T316" s="899"/>
      <c r="U316" s="47"/>
      <c r="V316" s="48" t="str">
        <f t="shared" si="52"/>
        <v/>
      </c>
      <c r="W316" s="49"/>
      <c r="X316" s="617"/>
      <c r="Y316" s="570" t="e">
        <f>VLOOKUP(E316,[1]Analysis!$E$1:$W$65536,19,FALSE)</f>
        <v>#N/A</v>
      </c>
      <c r="Z316" s="553" t="e">
        <f t="shared" si="63"/>
        <v>#N/A</v>
      </c>
      <c r="AA316" s="54"/>
      <c r="AB316" s="54"/>
      <c r="AC316" s="54"/>
      <c r="AD316" s="54"/>
      <c r="AE316" s="54"/>
      <c r="AF316" s="560">
        <f t="shared" si="51"/>
        <v>0</v>
      </c>
      <c r="AG316" s="560">
        <f t="shared" si="55"/>
        <v>0</v>
      </c>
      <c r="AH316" s="37">
        <f t="shared" si="56"/>
        <v>0</v>
      </c>
      <c r="AI316" s="560">
        <f t="shared" si="57"/>
        <v>0</v>
      </c>
      <c r="AJ316" s="560">
        <f t="shared" si="58"/>
        <v>0</v>
      </c>
      <c r="AK316" s="560">
        <f t="shared" si="59"/>
        <v>0</v>
      </c>
      <c r="AL316" s="560">
        <f t="shared" si="60"/>
        <v>0</v>
      </c>
      <c r="AM316" s="55"/>
      <c r="AN316" s="55"/>
      <c r="AO316" s="55"/>
      <c r="AP316" s="55"/>
      <c r="AQ316" s="55"/>
      <c r="AR316" s="55"/>
      <c r="AS316" s="55"/>
    </row>
    <row r="317" spans="1:45" s="56" customFormat="1" ht="13.5" customHeight="1" thickBot="1" x14ac:dyDescent="0.25">
      <c r="A317" s="158"/>
      <c r="B317" s="78" t="s">
        <v>720</v>
      </c>
      <c r="C317" s="234"/>
      <c r="D317" s="50" t="s">
        <v>720</v>
      </c>
      <c r="E317" s="476" t="s">
        <v>368</v>
      </c>
      <c r="F317" s="452"/>
      <c r="G317" s="94" t="s">
        <v>172</v>
      </c>
      <c r="H317" s="214" t="s">
        <v>364</v>
      </c>
      <c r="I317" s="215"/>
      <c r="J317" s="215"/>
      <c r="K317" s="215"/>
      <c r="L317" s="215"/>
      <c r="M317" s="216"/>
      <c r="N317" s="65">
        <v>500</v>
      </c>
      <c r="O317" s="608" t="s">
        <v>61</v>
      </c>
      <c r="P317" s="609"/>
      <c r="Q317" s="609"/>
      <c r="R317" s="609"/>
      <c r="S317" s="610"/>
      <c r="T317" s="909"/>
      <c r="U317" s="53"/>
      <c r="V317" s="61" t="str">
        <f t="shared" si="52"/>
        <v/>
      </c>
      <c r="W317" s="62"/>
      <c r="X317" s="617"/>
      <c r="Y317" s="570" t="e">
        <f>VLOOKUP(E317,[1]Analysis!$E$1:$W$65536,19,FALSE)</f>
        <v>#N/A</v>
      </c>
      <c r="Z317" s="553" t="e">
        <f t="shared" si="63"/>
        <v>#N/A</v>
      </c>
      <c r="AA317" s="54"/>
      <c r="AB317" s="54"/>
      <c r="AC317" s="54"/>
      <c r="AD317" s="54"/>
      <c r="AE317" s="54"/>
      <c r="AF317" s="560">
        <f t="shared" si="51"/>
        <v>0</v>
      </c>
      <c r="AG317" s="560">
        <f t="shared" si="55"/>
        <v>0</v>
      </c>
      <c r="AH317" s="37">
        <f t="shared" si="56"/>
        <v>0</v>
      </c>
      <c r="AI317" s="560">
        <f t="shared" si="57"/>
        <v>0</v>
      </c>
      <c r="AJ317" s="560">
        <f t="shared" si="58"/>
        <v>0</v>
      </c>
      <c r="AK317" s="560">
        <f t="shared" si="59"/>
        <v>0</v>
      </c>
      <c r="AL317" s="560">
        <f t="shared" si="60"/>
        <v>0</v>
      </c>
      <c r="AM317" s="55"/>
      <c r="AN317" s="55"/>
      <c r="AO317" s="55"/>
      <c r="AP317" s="55"/>
      <c r="AQ317" s="55"/>
      <c r="AR317" s="55"/>
      <c r="AS317" s="55"/>
    </row>
    <row r="318" spans="1:45" s="39" customFormat="1" ht="38.25" x14ac:dyDescent="0.2">
      <c r="A318" s="41" t="s">
        <v>418</v>
      </c>
      <c r="B318" s="621" t="s">
        <v>124</v>
      </c>
      <c r="C318" s="622"/>
      <c r="D318" s="92" t="s">
        <v>732</v>
      </c>
      <c r="E318" s="471"/>
      <c r="F318" s="256"/>
      <c r="G318" s="95" t="s">
        <v>5</v>
      </c>
      <c r="H318" s="712" t="s">
        <v>481</v>
      </c>
      <c r="I318" s="713"/>
      <c r="J318" s="713"/>
      <c r="K318" s="713"/>
      <c r="L318" s="713"/>
      <c r="M318" s="714"/>
      <c r="N318" s="89"/>
      <c r="O318" s="246" t="s">
        <v>15</v>
      </c>
      <c r="P318" s="246" t="s">
        <v>754</v>
      </c>
      <c r="Q318" s="246" t="s">
        <v>755</v>
      </c>
      <c r="R318" s="246" t="s">
        <v>756</v>
      </c>
      <c r="S318" s="246" t="s">
        <v>757</v>
      </c>
      <c r="T318" s="923"/>
      <c r="U318" s="74"/>
      <c r="V318" s="90" t="str">
        <f t="shared" si="52"/>
        <v/>
      </c>
      <c r="W318" s="115"/>
      <c r="X318" s="617"/>
      <c r="Y318" s="570" t="e">
        <f>VLOOKUP(E318,[1]Analysis!$E$1:$W$65536,19,FALSE)</f>
        <v>#N/A</v>
      </c>
      <c r="Z318" s="553" t="e">
        <f t="shared" si="63"/>
        <v>#N/A</v>
      </c>
      <c r="AA318" s="37"/>
      <c r="AB318" s="37"/>
      <c r="AC318" s="37"/>
      <c r="AD318" s="37"/>
      <c r="AE318" s="37"/>
      <c r="AF318" s="560">
        <f t="shared" ref="AF318:AF381" si="64">T318/1.1</f>
        <v>0</v>
      </c>
      <c r="AG318" s="560">
        <f t="shared" si="55"/>
        <v>0</v>
      </c>
      <c r="AH318" s="37">
        <f t="shared" si="56"/>
        <v>0</v>
      </c>
      <c r="AI318" s="560">
        <f t="shared" si="57"/>
        <v>0</v>
      </c>
      <c r="AJ318" s="560">
        <f t="shared" si="58"/>
        <v>0</v>
      </c>
      <c r="AK318" s="560">
        <f t="shared" si="59"/>
        <v>0</v>
      </c>
      <c r="AL318" s="560">
        <f t="shared" si="60"/>
        <v>0</v>
      </c>
      <c r="AM318" s="38"/>
      <c r="AN318" s="38"/>
      <c r="AO318" s="38"/>
      <c r="AP318" s="38"/>
      <c r="AQ318" s="38"/>
      <c r="AR318" s="38"/>
      <c r="AS318" s="38"/>
    </row>
    <row r="319" spans="1:45" s="56" customFormat="1" ht="12.75" customHeight="1" x14ac:dyDescent="0.2">
      <c r="A319" s="40" t="s">
        <v>418</v>
      </c>
      <c r="B319" s="72" t="s">
        <v>124</v>
      </c>
      <c r="C319" s="235"/>
      <c r="D319" s="40" t="s">
        <v>732</v>
      </c>
      <c r="E319" s="475" t="s">
        <v>482</v>
      </c>
      <c r="F319" s="258"/>
      <c r="G319" s="93" t="s">
        <v>172</v>
      </c>
      <c r="H319" s="72" t="s">
        <v>481</v>
      </c>
      <c r="I319" s="202"/>
      <c r="J319" s="202"/>
      <c r="K319" s="202"/>
      <c r="L319" s="202"/>
      <c r="M319" s="188"/>
      <c r="N319" s="96">
        <v>10</v>
      </c>
      <c r="O319" s="160">
        <v>1</v>
      </c>
      <c r="P319" s="160">
        <v>3.3</v>
      </c>
      <c r="Q319" s="160">
        <v>5.5</v>
      </c>
      <c r="R319" s="160" t="s">
        <v>758</v>
      </c>
      <c r="S319" s="160" t="s">
        <v>1133</v>
      </c>
      <c r="T319" s="914"/>
      <c r="U319" s="47"/>
      <c r="V319" s="48" t="str">
        <f t="shared" si="52"/>
        <v/>
      </c>
      <c r="W319" s="49"/>
      <c r="X319" s="617"/>
      <c r="Y319" s="570">
        <f>VLOOKUP(E319,[2]analysis!$B$1:$AB$65536,27,FALSE)</f>
        <v>42.2</v>
      </c>
      <c r="Z319" s="553">
        <f t="shared" ref="Z319:Z324" si="65">Y319-AI319</f>
        <v>42.2</v>
      </c>
      <c r="AA319" s="54"/>
      <c r="AB319" s="54"/>
      <c r="AC319" s="54"/>
      <c r="AD319" s="54"/>
      <c r="AE319" s="54"/>
      <c r="AF319" s="560">
        <f t="shared" si="64"/>
        <v>0</v>
      </c>
      <c r="AG319" s="560">
        <f t="shared" si="55"/>
        <v>0</v>
      </c>
      <c r="AH319" s="37">
        <f t="shared" si="56"/>
        <v>0</v>
      </c>
      <c r="AI319" s="560">
        <f t="shared" si="57"/>
        <v>0</v>
      </c>
      <c r="AJ319" s="560">
        <f t="shared" si="58"/>
        <v>0</v>
      </c>
      <c r="AK319" s="560">
        <f t="shared" si="59"/>
        <v>0</v>
      </c>
      <c r="AL319" s="560">
        <f t="shared" si="60"/>
        <v>0</v>
      </c>
      <c r="AM319" s="55"/>
      <c r="AN319" s="55"/>
      <c r="AO319" s="55"/>
      <c r="AP319" s="55"/>
      <c r="AQ319" s="55"/>
      <c r="AR319" s="55"/>
      <c r="AS319" s="55"/>
    </row>
    <row r="320" spans="1:45" s="56" customFormat="1" ht="12.75" customHeight="1" x14ac:dyDescent="0.2">
      <c r="A320" s="40" t="s">
        <v>418</v>
      </c>
      <c r="B320" s="72" t="s">
        <v>124</v>
      </c>
      <c r="C320" s="235"/>
      <c r="D320" s="40" t="s">
        <v>732</v>
      </c>
      <c r="E320" s="475" t="s">
        <v>483</v>
      </c>
      <c r="F320" s="258"/>
      <c r="G320" s="93" t="s">
        <v>172</v>
      </c>
      <c r="H320" s="72" t="s">
        <v>481</v>
      </c>
      <c r="I320" s="202"/>
      <c r="J320" s="202"/>
      <c r="K320" s="202"/>
      <c r="L320" s="202"/>
      <c r="M320" s="188"/>
      <c r="N320" s="96">
        <v>10</v>
      </c>
      <c r="O320" s="160">
        <v>2</v>
      </c>
      <c r="P320" s="160">
        <v>3.3</v>
      </c>
      <c r="Q320" s="160">
        <v>5.5</v>
      </c>
      <c r="R320" s="160" t="s">
        <v>758</v>
      </c>
      <c r="S320" s="160" t="s">
        <v>63</v>
      </c>
      <c r="T320" s="914"/>
      <c r="U320" s="47"/>
      <c r="V320" s="48" t="str">
        <f t="shared" si="52"/>
        <v/>
      </c>
      <c r="W320" s="49"/>
      <c r="X320" s="617"/>
      <c r="Y320" s="570">
        <f>VLOOKUP(E320,[2]analysis!$B$1:$AB$65536,27,FALSE)</f>
        <v>42.2</v>
      </c>
      <c r="Z320" s="553">
        <f t="shared" si="65"/>
        <v>42.2</v>
      </c>
      <c r="AA320" s="54"/>
      <c r="AB320" s="54"/>
      <c r="AC320" s="54"/>
      <c r="AD320" s="54"/>
      <c r="AE320" s="54"/>
      <c r="AF320" s="560">
        <f t="shared" si="64"/>
        <v>0</v>
      </c>
      <c r="AG320" s="560">
        <f t="shared" si="55"/>
        <v>0</v>
      </c>
      <c r="AH320" s="37">
        <f t="shared" si="56"/>
        <v>0</v>
      </c>
      <c r="AI320" s="560">
        <f t="shared" si="57"/>
        <v>0</v>
      </c>
      <c r="AJ320" s="560">
        <f t="shared" si="58"/>
        <v>0</v>
      </c>
      <c r="AK320" s="560">
        <f t="shared" si="59"/>
        <v>0</v>
      </c>
      <c r="AL320" s="560">
        <f t="shared" si="60"/>
        <v>0</v>
      </c>
      <c r="AM320" s="55"/>
      <c r="AN320" s="55"/>
      <c r="AO320" s="55"/>
      <c r="AP320" s="55"/>
      <c r="AQ320" s="55"/>
      <c r="AR320" s="55"/>
      <c r="AS320" s="55"/>
    </row>
    <row r="321" spans="1:45" s="56" customFormat="1" ht="12.75" customHeight="1" x14ac:dyDescent="0.2">
      <c r="A321" s="40" t="s">
        <v>418</v>
      </c>
      <c r="B321" s="72" t="s">
        <v>124</v>
      </c>
      <c r="C321" s="235"/>
      <c r="D321" s="40" t="s">
        <v>732</v>
      </c>
      <c r="E321" s="475" t="s">
        <v>484</v>
      </c>
      <c r="F321" s="258"/>
      <c r="G321" s="93" t="s">
        <v>172</v>
      </c>
      <c r="H321" s="72" t="s">
        <v>481</v>
      </c>
      <c r="I321" s="202"/>
      <c r="J321" s="202"/>
      <c r="K321" s="202"/>
      <c r="L321" s="202"/>
      <c r="M321" s="188"/>
      <c r="N321" s="96">
        <v>10</v>
      </c>
      <c r="O321" s="160">
        <v>3</v>
      </c>
      <c r="P321" s="160">
        <v>3.3</v>
      </c>
      <c r="Q321" s="160">
        <v>5.5</v>
      </c>
      <c r="R321" s="160" t="s">
        <v>758</v>
      </c>
      <c r="S321" s="160" t="s">
        <v>73</v>
      </c>
      <c r="T321" s="914"/>
      <c r="U321" s="47"/>
      <c r="V321" s="48" t="str">
        <f t="shared" si="52"/>
        <v/>
      </c>
      <c r="W321" s="49"/>
      <c r="X321" s="617"/>
      <c r="Y321" s="570">
        <f>VLOOKUP(E321,[2]analysis!$B$1:$AB$65536,27,FALSE)</f>
        <v>42.2</v>
      </c>
      <c r="Z321" s="553">
        <f t="shared" si="65"/>
        <v>42.2</v>
      </c>
      <c r="AA321" s="54"/>
      <c r="AB321" s="54"/>
      <c r="AC321" s="54"/>
      <c r="AD321" s="54"/>
      <c r="AE321" s="54"/>
      <c r="AF321" s="560">
        <f t="shared" si="64"/>
        <v>0</v>
      </c>
      <c r="AG321" s="560">
        <f t="shared" si="55"/>
        <v>0</v>
      </c>
      <c r="AH321" s="37">
        <f t="shared" si="56"/>
        <v>0</v>
      </c>
      <c r="AI321" s="560">
        <f t="shared" si="57"/>
        <v>0</v>
      </c>
      <c r="AJ321" s="560">
        <f t="shared" si="58"/>
        <v>0</v>
      </c>
      <c r="AK321" s="560">
        <f t="shared" si="59"/>
        <v>0</v>
      </c>
      <c r="AL321" s="560">
        <f t="shared" si="60"/>
        <v>0</v>
      </c>
      <c r="AM321" s="55"/>
      <c r="AN321" s="55"/>
      <c r="AO321" s="55"/>
      <c r="AP321" s="55"/>
      <c r="AQ321" s="55"/>
      <c r="AR321" s="55"/>
      <c r="AS321" s="55"/>
    </row>
    <row r="322" spans="1:45" s="56" customFormat="1" ht="12.75" customHeight="1" x14ac:dyDescent="0.2">
      <c r="A322" s="40" t="s">
        <v>418</v>
      </c>
      <c r="B322" s="72" t="s">
        <v>124</v>
      </c>
      <c r="C322" s="235"/>
      <c r="D322" s="40" t="s">
        <v>732</v>
      </c>
      <c r="E322" s="475" t="s">
        <v>485</v>
      </c>
      <c r="F322" s="258"/>
      <c r="G322" s="93" t="s">
        <v>172</v>
      </c>
      <c r="H322" s="72" t="s">
        <v>481</v>
      </c>
      <c r="I322" s="202"/>
      <c r="J322" s="202"/>
      <c r="K322" s="202"/>
      <c r="L322" s="202"/>
      <c r="M322" s="188"/>
      <c r="N322" s="96">
        <v>10</v>
      </c>
      <c r="O322" s="160">
        <v>4</v>
      </c>
      <c r="P322" s="160">
        <v>3.3</v>
      </c>
      <c r="Q322" s="160">
        <v>5.5</v>
      </c>
      <c r="R322" s="160" t="s">
        <v>758</v>
      </c>
      <c r="S322" s="160" t="s">
        <v>1134</v>
      </c>
      <c r="T322" s="914"/>
      <c r="U322" s="47"/>
      <c r="V322" s="48" t="str">
        <f t="shared" si="52"/>
        <v/>
      </c>
      <c r="W322" s="49"/>
      <c r="X322" s="617"/>
      <c r="Y322" s="570">
        <f>VLOOKUP(E322,[2]analysis!$B$1:$AB$65536,27,FALSE)</f>
        <v>42.2</v>
      </c>
      <c r="Z322" s="553">
        <f t="shared" si="65"/>
        <v>42.2</v>
      </c>
      <c r="AA322" s="54"/>
      <c r="AB322" s="54"/>
      <c r="AC322" s="54"/>
      <c r="AD322" s="54"/>
      <c r="AE322" s="54"/>
      <c r="AF322" s="560">
        <f t="shared" si="64"/>
        <v>0</v>
      </c>
      <c r="AG322" s="560">
        <f t="shared" si="55"/>
        <v>0</v>
      </c>
      <c r="AH322" s="37">
        <f t="shared" si="56"/>
        <v>0</v>
      </c>
      <c r="AI322" s="560">
        <f t="shared" si="57"/>
        <v>0</v>
      </c>
      <c r="AJ322" s="560">
        <f t="shared" si="58"/>
        <v>0</v>
      </c>
      <c r="AK322" s="560">
        <f t="shared" si="59"/>
        <v>0</v>
      </c>
      <c r="AL322" s="560">
        <f t="shared" si="60"/>
        <v>0</v>
      </c>
      <c r="AM322" s="55"/>
      <c r="AN322" s="55"/>
      <c r="AO322" s="55"/>
      <c r="AP322" s="55"/>
      <c r="AQ322" s="55"/>
      <c r="AR322" s="55"/>
      <c r="AS322" s="55"/>
    </row>
    <row r="323" spans="1:45" s="56" customFormat="1" ht="12.75" customHeight="1" x14ac:dyDescent="0.2">
      <c r="A323" s="40" t="s">
        <v>418</v>
      </c>
      <c r="B323" s="72" t="s">
        <v>124</v>
      </c>
      <c r="C323" s="235"/>
      <c r="D323" s="40" t="s">
        <v>732</v>
      </c>
      <c r="E323" s="475" t="s">
        <v>486</v>
      </c>
      <c r="F323" s="258"/>
      <c r="G323" s="93" t="s">
        <v>172</v>
      </c>
      <c r="H323" s="72" t="s">
        <v>481</v>
      </c>
      <c r="I323" s="202"/>
      <c r="J323" s="202"/>
      <c r="K323" s="202"/>
      <c r="L323" s="202"/>
      <c r="M323" s="188"/>
      <c r="N323" s="96">
        <v>10</v>
      </c>
      <c r="O323" s="160">
        <v>5</v>
      </c>
      <c r="P323" s="160">
        <v>3.3</v>
      </c>
      <c r="Q323" s="160">
        <v>4.5</v>
      </c>
      <c r="R323" s="160" t="s">
        <v>761</v>
      </c>
      <c r="S323" s="160" t="s">
        <v>1133</v>
      </c>
      <c r="T323" s="914"/>
      <c r="U323" s="47"/>
      <c r="V323" s="48" t="str">
        <f t="shared" si="52"/>
        <v/>
      </c>
      <c r="W323" s="49"/>
      <c r="X323" s="617"/>
      <c r="Y323" s="570">
        <f>VLOOKUP(E323,[2]analysis!$B$1:$AB$65536,27,FALSE)</f>
        <v>42.2</v>
      </c>
      <c r="Z323" s="553">
        <f t="shared" si="65"/>
        <v>42.2</v>
      </c>
      <c r="AA323" s="54"/>
      <c r="AB323" s="54"/>
      <c r="AC323" s="54"/>
      <c r="AD323" s="54"/>
      <c r="AE323" s="54"/>
      <c r="AF323" s="560">
        <f t="shared" si="64"/>
        <v>0</v>
      </c>
      <c r="AG323" s="560">
        <f t="shared" si="55"/>
        <v>0</v>
      </c>
      <c r="AH323" s="37">
        <f t="shared" si="56"/>
        <v>0</v>
      </c>
      <c r="AI323" s="560">
        <f t="shared" si="57"/>
        <v>0</v>
      </c>
      <c r="AJ323" s="560">
        <f t="shared" si="58"/>
        <v>0</v>
      </c>
      <c r="AK323" s="560">
        <f t="shared" si="59"/>
        <v>0</v>
      </c>
      <c r="AL323" s="560">
        <f t="shared" si="60"/>
        <v>0</v>
      </c>
      <c r="AM323" s="55"/>
      <c r="AN323" s="55"/>
      <c r="AO323" s="55"/>
      <c r="AP323" s="55"/>
      <c r="AQ323" s="55"/>
      <c r="AR323" s="55"/>
      <c r="AS323" s="55"/>
    </row>
    <row r="324" spans="1:45" s="56" customFormat="1" ht="12.75" customHeight="1" x14ac:dyDescent="0.2">
      <c r="A324" s="40" t="s">
        <v>418</v>
      </c>
      <c r="B324" s="72" t="s">
        <v>124</v>
      </c>
      <c r="C324" s="235"/>
      <c r="D324" s="40" t="s">
        <v>732</v>
      </c>
      <c r="E324" s="475" t="s">
        <v>487</v>
      </c>
      <c r="F324" s="258"/>
      <c r="G324" s="93" t="s">
        <v>172</v>
      </c>
      <c r="H324" s="197" t="s">
        <v>481</v>
      </c>
      <c r="I324" s="204"/>
      <c r="J324" s="204"/>
      <c r="K324" s="204"/>
      <c r="L324" s="204"/>
      <c r="M324" s="190"/>
      <c r="N324" s="96">
        <v>10</v>
      </c>
      <c r="O324" s="160">
        <v>6</v>
      </c>
      <c r="P324" s="160">
        <v>3.3</v>
      </c>
      <c r="Q324" s="160">
        <v>4.5</v>
      </c>
      <c r="R324" s="160" t="s">
        <v>761</v>
      </c>
      <c r="S324" s="160" t="s">
        <v>73</v>
      </c>
      <c r="T324" s="914"/>
      <c r="U324" s="47"/>
      <c r="V324" s="48" t="str">
        <f t="shared" si="52"/>
        <v/>
      </c>
      <c r="W324" s="49"/>
      <c r="X324" s="617"/>
      <c r="Y324" s="570">
        <f>VLOOKUP(E324,[2]analysis!$B$1:$AB$65536,27,FALSE)</f>
        <v>42.2</v>
      </c>
      <c r="Z324" s="553">
        <f t="shared" si="65"/>
        <v>42.2</v>
      </c>
      <c r="AA324" s="54"/>
      <c r="AB324" s="54"/>
      <c r="AC324" s="54"/>
      <c r="AD324" s="54"/>
      <c r="AE324" s="54"/>
      <c r="AF324" s="560">
        <f t="shared" si="64"/>
        <v>0</v>
      </c>
      <c r="AG324" s="560">
        <f t="shared" si="55"/>
        <v>0</v>
      </c>
      <c r="AH324" s="37">
        <f t="shared" si="56"/>
        <v>0</v>
      </c>
      <c r="AI324" s="560">
        <f t="shared" si="57"/>
        <v>0</v>
      </c>
      <c r="AJ324" s="560">
        <f t="shared" si="58"/>
        <v>0</v>
      </c>
      <c r="AK324" s="560">
        <f t="shared" si="59"/>
        <v>0</v>
      </c>
      <c r="AL324" s="560">
        <f t="shared" si="60"/>
        <v>0</v>
      </c>
      <c r="AM324" s="55"/>
      <c r="AN324" s="55"/>
      <c r="AO324" s="55"/>
      <c r="AP324" s="55"/>
      <c r="AQ324" s="55"/>
      <c r="AR324" s="55"/>
      <c r="AS324" s="55"/>
    </row>
    <row r="325" spans="1:45" s="39" customFormat="1" ht="38.25" x14ac:dyDescent="0.2">
      <c r="A325" s="41" t="s">
        <v>418</v>
      </c>
      <c r="B325" s="72" t="s">
        <v>124</v>
      </c>
      <c r="C325" s="235"/>
      <c r="D325" s="41" t="s">
        <v>732</v>
      </c>
      <c r="E325" s="475"/>
      <c r="F325" s="258"/>
      <c r="G325" s="93" t="s">
        <v>5</v>
      </c>
      <c r="H325" s="628" t="s">
        <v>877</v>
      </c>
      <c r="I325" s="589"/>
      <c r="J325" s="589"/>
      <c r="K325" s="589"/>
      <c r="L325" s="589"/>
      <c r="M325" s="590"/>
      <c r="N325" s="73"/>
      <c r="O325" s="247" t="s">
        <v>15</v>
      </c>
      <c r="P325" s="247" t="s">
        <v>754</v>
      </c>
      <c r="Q325" s="247" t="s">
        <v>755</v>
      </c>
      <c r="R325" s="247" t="s">
        <v>756</v>
      </c>
      <c r="S325" s="247" t="s">
        <v>757</v>
      </c>
      <c r="T325" s="924"/>
      <c r="U325" s="47"/>
      <c r="V325" s="48" t="str">
        <f t="shared" si="52"/>
        <v/>
      </c>
      <c r="W325" s="49"/>
      <c r="X325" s="617"/>
      <c r="Y325" s="570" t="e">
        <f>VLOOKUP(E325,[1]Analysis!$E$1:$W$65536,19,FALSE)</f>
        <v>#N/A</v>
      </c>
      <c r="Z325" s="553" t="e">
        <f>Y325-T325</f>
        <v>#N/A</v>
      </c>
      <c r="AA325" s="37"/>
      <c r="AB325" s="37"/>
      <c r="AC325" s="37"/>
      <c r="AD325" s="37"/>
      <c r="AE325" s="37"/>
      <c r="AF325" s="560">
        <f t="shared" si="64"/>
        <v>0</v>
      </c>
      <c r="AG325" s="560">
        <f t="shared" si="55"/>
        <v>0</v>
      </c>
      <c r="AH325" s="37">
        <f t="shared" si="56"/>
        <v>0</v>
      </c>
      <c r="AI325" s="560">
        <f t="shared" si="57"/>
        <v>0</v>
      </c>
      <c r="AJ325" s="560">
        <f t="shared" si="58"/>
        <v>0</v>
      </c>
      <c r="AK325" s="560">
        <f t="shared" si="59"/>
        <v>0</v>
      </c>
      <c r="AL325" s="560">
        <f t="shared" si="60"/>
        <v>0</v>
      </c>
      <c r="AM325" s="38"/>
      <c r="AN325" s="38"/>
      <c r="AO325" s="38"/>
      <c r="AP325" s="38"/>
      <c r="AQ325" s="38"/>
      <c r="AR325" s="38"/>
      <c r="AS325" s="38"/>
    </row>
    <row r="326" spans="1:45" s="56" customFormat="1" ht="12.75" customHeight="1" x14ac:dyDescent="0.2">
      <c r="A326" s="40" t="s">
        <v>418</v>
      </c>
      <c r="B326" s="72" t="s">
        <v>124</v>
      </c>
      <c r="C326" s="235"/>
      <c r="D326" s="40" t="s">
        <v>732</v>
      </c>
      <c r="E326" s="475" t="s">
        <v>439</v>
      </c>
      <c r="F326" s="258"/>
      <c r="G326" s="93" t="s">
        <v>172</v>
      </c>
      <c r="H326" s="220" t="s">
        <v>438</v>
      </c>
      <c r="I326" s="209"/>
      <c r="J326" s="209"/>
      <c r="K326" s="209"/>
      <c r="L326" s="209"/>
      <c r="M326" s="200"/>
      <c r="N326" s="96">
        <v>10</v>
      </c>
      <c r="O326" s="160">
        <v>1</v>
      </c>
      <c r="P326" s="160">
        <v>1.6</v>
      </c>
      <c r="Q326" s="160">
        <v>4.5</v>
      </c>
      <c r="R326" s="160" t="s">
        <v>758</v>
      </c>
      <c r="S326" s="160" t="s">
        <v>73</v>
      </c>
      <c r="T326" s="914"/>
      <c r="U326" s="47"/>
      <c r="V326" s="48" t="str">
        <f t="shared" si="52"/>
        <v/>
      </c>
      <c r="W326" s="49"/>
      <c r="X326" s="617"/>
      <c r="Y326" s="570">
        <f>VLOOKUP(E326,[2]analysis!$B$1:$AB$65536,27,FALSE)</f>
        <v>42.2</v>
      </c>
      <c r="Z326" s="553">
        <f>Y326-AI326</f>
        <v>42.2</v>
      </c>
      <c r="AA326" s="54"/>
      <c r="AB326" s="54"/>
      <c r="AC326" s="54"/>
      <c r="AD326" s="54"/>
      <c r="AE326" s="54"/>
      <c r="AF326" s="560">
        <f t="shared" si="64"/>
        <v>0</v>
      </c>
      <c r="AG326" s="560">
        <f t="shared" si="55"/>
        <v>0</v>
      </c>
      <c r="AH326" s="37">
        <f t="shared" si="56"/>
        <v>0</v>
      </c>
      <c r="AI326" s="560">
        <f t="shared" si="57"/>
        <v>0</v>
      </c>
      <c r="AJ326" s="560">
        <f t="shared" si="58"/>
        <v>0</v>
      </c>
      <c r="AK326" s="560">
        <f t="shared" si="59"/>
        <v>0</v>
      </c>
      <c r="AL326" s="560">
        <f t="shared" si="60"/>
        <v>0</v>
      </c>
      <c r="AM326" s="55"/>
      <c r="AN326" s="55"/>
      <c r="AO326" s="55"/>
      <c r="AP326" s="55"/>
      <c r="AQ326" s="55"/>
      <c r="AR326" s="55"/>
      <c r="AS326" s="55"/>
    </row>
    <row r="327" spans="1:45" s="56" customFormat="1" ht="12.75" customHeight="1" thickBot="1" x14ac:dyDescent="0.25">
      <c r="A327" s="40" t="s">
        <v>418</v>
      </c>
      <c r="B327" s="72" t="s">
        <v>124</v>
      </c>
      <c r="C327" s="235"/>
      <c r="D327" s="40" t="s">
        <v>732</v>
      </c>
      <c r="E327" s="475" t="s">
        <v>440</v>
      </c>
      <c r="F327" s="258"/>
      <c r="G327" s="93" t="s">
        <v>172</v>
      </c>
      <c r="H327" s="222" t="s">
        <v>438</v>
      </c>
      <c r="I327" s="218"/>
      <c r="J327" s="218"/>
      <c r="K327" s="218"/>
      <c r="L327" s="218"/>
      <c r="M327" s="219"/>
      <c r="N327" s="96">
        <v>10</v>
      </c>
      <c r="O327" s="160">
        <v>2</v>
      </c>
      <c r="P327" s="160">
        <v>2.1</v>
      </c>
      <c r="Q327" s="160">
        <v>4.7</v>
      </c>
      <c r="R327" s="160" t="s">
        <v>758</v>
      </c>
      <c r="S327" s="160" t="s">
        <v>73</v>
      </c>
      <c r="T327" s="914"/>
      <c r="U327" s="47"/>
      <c r="V327" s="48" t="str">
        <f t="shared" si="52"/>
        <v/>
      </c>
      <c r="W327" s="49"/>
      <c r="X327" s="617"/>
      <c r="Y327" s="570">
        <f>VLOOKUP(E327,[2]analysis!$B$1:$AB$65536,27,FALSE)</f>
        <v>42.2</v>
      </c>
      <c r="Z327" s="553">
        <f>Y327-AI327</f>
        <v>42.2</v>
      </c>
      <c r="AA327" s="54"/>
      <c r="AB327" s="54"/>
      <c r="AC327" s="54"/>
      <c r="AD327" s="54"/>
      <c r="AE327" s="54"/>
      <c r="AF327" s="560">
        <f t="shared" si="64"/>
        <v>0</v>
      </c>
      <c r="AG327" s="560">
        <f t="shared" si="55"/>
        <v>0</v>
      </c>
      <c r="AH327" s="37">
        <f t="shared" si="56"/>
        <v>0</v>
      </c>
      <c r="AI327" s="560">
        <f t="shared" si="57"/>
        <v>0</v>
      </c>
      <c r="AJ327" s="560">
        <f t="shared" si="58"/>
        <v>0</v>
      </c>
      <c r="AK327" s="560">
        <f t="shared" si="59"/>
        <v>0</v>
      </c>
      <c r="AL327" s="560">
        <f t="shared" si="60"/>
        <v>0</v>
      </c>
      <c r="AM327" s="55"/>
      <c r="AN327" s="55"/>
      <c r="AO327" s="55"/>
      <c r="AP327" s="55"/>
      <c r="AQ327" s="55"/>
      <c r="AR327" s="55"/>
      <c r="AS327" s="55"/>
    </row>
    <row r="328" spans="1:45" s="39" customFormat="1" ht="38.25" x14ac:dyDescent="0.2">
      <c r="A328" s="41" t="s">
        <v>418</v>
      </c>
      <c r="B328" s="586" t="s">
        <v>124</v>
      </c>
      <c r="C328" s="587"/>
      <c r="D328" s="41" t="s">
        <v>732</v>
      </c>
      <c r="E328" s="475"/>
      <c r="F328" s="258"/>
      <c r="G328" s="162" t="s">
        <v>5</v>
      </c>
      <c r="H328" s="581" t="s">
        <v>430</v>
      </c>
      <c r="I328" s="594"/>
      <c r="J328" s="594"/>
      <c r="K328" s="594"/>
      <c r="L328" s="594"/>
      <c r="M328" s="595"/>
      <c r="N328" s="89"/>
      <c r="O328" s="249" t="s">
        <v>15</v>
      </c>
      <c r="P328" s="249" t="s">
        <v>754</v>
      </c>
      <c r="Q328" s="249" t="s">
        <v>755</v>
      </c>
      <c r="R328" s="249" t="s">
        <v>756</v>
      </c>
      <c r="S328" s="249" t="s">
        <v>757</v>
      </c>
      <c r="T328" s="915"/>
      <c r="U328" s="74"/>
      <c r="V328" s="90" t="str">
        <f t="shared" si="52"/>
        <v/>
      </c>
      <c r="W328" s="115"/>
      <c r="X328" s="617"/>
      <c r="Y328" s="570" t="e">
        <f>VLOOKUP(E328,[1]Analysis!$E$1:$W$65536,19,FALSE)</f>
        <v>#N/A</v>
      </c>
      <c r="Z328" s="553" t="e">
        <f>Y328-T328</f>
        <v>#N/A</v>
      </c>
      <c r="AA328" s="37"/>
      <c r="AB328" s="37"/>
      <c r="AC328" s="37"/>
      <c r="AD328" s="37"/>
      <c r="AE328" s="37"/>
      <c r="AF328" s="560">
        <f t="shared" si="64"/>
        <v>0</v>
      </c>
      <c r="AG328" s="560">
        <f t="shared" si="55"/>
        <v>0</v>
      </c>
      <c r="AH328" s="37">
        <f t="shared" si="56"/>
        <v>0</v>
      </c>
      <c r="AI328" s="560">
        <f t="shared" si="57"/>
        <v>0</v>
      </c>
      <c r="AJ328" s="560">
        <f t="shared" si="58"/>
        <v>0</v>
      </c>
      <c r="AK328" s="560">
        <f t="shared" si="59"/>
        <v>0</v>
      </c>
      <c r="AL328" s="560">
        <f t="shared" si="60"/>
        <v>0</v>
      </c>
      <c r="AM328" s="38"/>
      <c r="AN328" s="38"/>
      <c r="AO328" s="38"/>
      <c r="AP328" s="38"/>
      <c r="AQ328" s="38"/>
      <c r="AR328" s="38"/>
      <c r="AS328" s="38"/>
    </row>
    <row r="329" spans="1:45" s="56" customFormat="1" ht="12.75" customHeight="1" x14ac:dyDescent="0.2">
      <c r="A329" s="40" t="s">
        <v>418</v>
      </c>
      <c r="B329" s="72" t="s">
        <v>124</v>
      </c>
      <c r="C329" s="235"/>
      <c r="D329" s="40" t="s">
        <v>732</v>
      </c>
      <c r="E329" s="475" t="s">
        <v>431</v>
      </c>
      <c r="F329" s="258"/>
      <c r="G329" s="93" t="s">
        <v>172</v>
      </c>
      <c r="H329" s="220" t="s">
        <v>430</v>
      </c>
      <c r="I329" s="209"/>
      <c r="J329" s="209"/>
      <c r="K329" s="209"/>
      <c r="L329" s="209"/>
      <c r="M329" s="200"/>
      <c r="N329" s="96">
        <v>10</v>
      </c>
      <c r="O329" s="97">
        <v>1</v>
      </c>
      <c r="P329" s="160">
        <v>1.9</v>
      </c>
      <c r="Q329" s="160">
        <v>3.4</v>
      </c>
      <c r="R329" s="160" t="s">
        <v>758</v>
      </c>
      <c r="S329" s="160" t="s">
        <v>1133</v>
      </c>
      <c r="T329" s="914"/>
      <c r="U329" s="47"/>
      <c r="V329" s="48" t="str">
        <f t="shared" si="52"/>
        <v/>
      </c>
      <c r="W329" s="49"/>
      <c r="X329" s="617"/>
      <c r="Y329" s="570">
        <f>VLOOKUP(E329,[2]analysis!$B$1:$AB$65536,27,FALSE)</f>
        <v>42.2</v>
      </c>
      <c r="Z329" s="553">
        <f>Y329-AI329</f>
        <v>42.2</v>
      </c>
      <c r="AA329" s="54"/>
      <c r="AB329" s="54"/>
      <c r="AC329" s="54"/>
      <c r="AD329" s="54"/>
      <c r="AE329" s="54"/>
      <c r="AF329" s="560">
        <f t="shared" si="64"/>
        <v>0</v>
      </c>
      <c r="AG329" s="560">
        <f t="shared" si="55"/>
        <v>0</v>
      </c>
      <c r="AH329" s="37">
        <f t="shared" si="56"/>
        <v>0</v>
      </c>
      <c r="AI329" s="560">
        <f t="shared" si="57"/>
        <v>0</v>
      </c>
      <c r="AJ329" s="560">
        <f t="shared" si="58"/>
        <v>0</v>
      </c>
      <c r="AK329" s="560">
        <f t="shared" si="59"/>
        <v>0</v>
      </c>
      <c r="AL329" s="560">
        <f t="shared" si="60"/>
        <v>0</v>
      </c>
      <c r="AM329" s="55"/>
      <c r="AN329" s="55"/>
      <c r="AO329" s="55"/>
      <c r="AP329" s="55"/>
      <c r="AQ329" s="55"/>
      <c r="AR329" s="55"/>
      <c r="AS329" s="55"/>
    </row>
    <row r="330" spans="1:45" s="56" customFormat="1" ht="12.75" customHeight="1" x14ac:dyDescent="0.2">
      <c r="A330" s="40" t="s">
        <v>418</v>
      </c>
      <c r="B330" s="72" t="s">
        <v>124</v>
      </c>
      <c r="C330" s="235"/>
      <c r="D330" s="40" t="s">
        <v>732</v>
      </c>
      <c r="E330" s="475" t="s">
        <v>432</v>
      </c>
      <c r="F330" s="258"/>
      <c r="G330" s="93" t="s">
        <v>172</v>
      </c>
      <c r="H330" s="220" t="s">
        <v>430</v>
      </c>
      <c r="I330" s="209"/>
      <c r="J330" s="209"/>
      <c r="K330" s="209"/>
      <c r="L330" s="209"/>
      <c r="M330" s="200"/>
      <c r="N330" s="96">
        <v>10</v>
      </c>
      <c r="O330" s="97">
        <v>2</v>
      </c>
      <c r="P330" s="160">
        <v>1.9</v>
      </c>
      <c r="Q330" s="160">
        <v>3.4</v>
      </c>
      <c r="R330" s="160" t="s">
        <v>758</v>
      </c>
      <c r="S330" s="160" t="s">
        <v>63</v>
      </c>
      <c r="T330" s="914"/>
      <c r="U330" s="47"/>
      <c r="V330" s="48" t="str">
        <f t="shared" si="52"/>
        <v/>
      </c>
      <c r="W330" s="49"/>
      <c r="X330" s="617"/>
      <c r="Y330" s="570">
        <f>VLOOKUP(E330,[2]analysis!$B$1:$AB$65536,27,FALSE)</f>
        <v>42.2</v>
      </c>
      <c r="Z330" s="553">
        <f>Y330-AI330</f>
        <v>42.2</v>
      </c>
      <c r="AA330" s="54"/>
      <c r="AB330" s="54"/>
      <c r="AC330" s="54"/>
      <c r="AD330" s="54"/>
      <c r="AE330" s="54"/>
      <c r="AF330" s="560">
        <f t="shared" si="64"/>
        <v>0</v>
      </c>
      <c r="AG330" s="560">
        <f t="shared" si="55"/>
        <v>0</v>
      </c>
      <c r="AH330" s="37">
        <f t="shared" si="56"/>
        <v>0</v>
      </c>
      <c r="AI330" s="560">
        <f t="shared" si="57"/>
        <v>0</v>
      </c>
      <c r="AJ330" s="560">
        <f t="shared" si="58"/>
        <v>0</v>
      </c>
      <c r="AK330" s="560">
        <f t="shared" si="59"/>
        <v>0</v>
      </c>
      <c r="AL330" s="560">
        <f t="shared" si="60"/>
        <v>0</v>
      </c>
      <c r="AM330" s="55"/>
      <c r="AN330" s="55"/>
      <c r="AO330" s="55"/>
      <c r="AP330" s="55"/>
      <c r="AQ330" s="55"/>
      <c r="AR330" s="55"/>
      <c r="AS330" s="55"/>
    </row>
    <row r="331" spans="1:45" s="56" customFormat="1" ht="12.75" customHeight="1" thickBot="1" x14ac:dyDescent="0.25">
      <c r="A331" s="40" t="s">
        <v>418</v>
      </c>
      <c r="B331" s="72" t="s">
        <v>124</v>
      </c>
      <c r="C331" s="235"/>
      <c r="D331" s="40" t="s">
        <v>732</v>
      </c>
      <c r="E331" s="475" t="s">
        <v>433</v>
      </c>
      <c r="F331" s="258"/>
      <c r="G331" s="93" t="s">
        <v>172</v>
      </c>
      <c r="H331" s="222" t="s">
        <v>430</v>
      </c>
      <c r="I331" s="218"/>
      <c r="J331" s="218"/>
      <c r="K331" s="218"/>
      <c r="L331" s="218"/>
      <c r="M331" s="219"/>
      <c r="N331" s="96">
        <v>10</v>
      </c>
      <c r="O331" s="97">
        <v>3</v>
      </c>
      <c r="P331" s="160">
        <v>1.9</v>
      </c>
      <c r="Q331" s="160">
        <v>3.4</v>
      </c>
      <c r="R331" s="160" t="s">
        <v>758</v>
      </c>
      <c r="S331" s="160" t="s">
        <v>73</v>
      </c>
      <c r="T331" s="914"/>
      <c r="U331" s="47"/>
      <c r="V331" s="48" t="str">
        <f t="shared" si="52"/>
        <v/>
      </c>
      <c r="W331" s="49"/>
      <c r="X331" s="618"/>
      <c r="Y331" s="570">
        <f>VLOOKUP(E331,[2]analysis!$B$1:$AB$65536,27,FALSE)</f>
        <v>42.2</v>
      </c>
      <c r="Z331" s="553">
        <f>Y331-AI331</f>
        <v>42.2</v>
      </c>
      <c r="AA331" s="54"/>
      <c r="AB331" s="54"/>
      <c r="AC331" s="54"/>
      <c r="AD331" s="54"/>
      <c r="AE331" s="54"/>
      <c r="AF331" s="560">
        <f t="shared" si="64"/>
        <v>0</v>
      </c>
      <c r="AG331" s="560">
        <f t="shared" si="55"/>
        <v>0</v>
      </c>
      <c r="AH331" s="37">
        <f t="shared" si="56"/>
        <v>0</v>
      </c>
      <c r="AI331" s="560">
        <f t="shared" si="57"/>
        <v>0</v>
      </c>
      <c r="AJ331" s="560">
        <f t="shared" si="58"/>
        <v>0</v>
      </c>
      <c r="AK331" s="560">
        <f t="shared" si="59"/>
        <v>0</v>
      </c>
      <c r="AL331" s="560">
        <f t="shared" si="60"/>
        <v>0</v>
      </c>
      <c r="AM331" s="55"/>
      <c r="AN331" s="55"/>
      <c r="AO331" s="55"/>
      <c r="AP331" s="55"/>
      <c r="AQ331" s="55"/>
      <c r="AR331" s="55"/>
      <c r="AS331" s="55"/>
    </row>
    <row r="332" spans="1:45" s="39" customFormat="1" ht="38.25" x14ac:dyDescent="0.2">
      <c r="A332" s="41" t="s">
        <v>418</v>
      </c>
      <c r="B332" s="621" t="s">
        <v>124</v>
      </c>
      <c r="C332" s="622"/>
      <c r="D332" s="92" t="s">
        <v>732</v>
      </c>
      <c r="E332" s="475"/>
      <c r="F332" s="258"/>
      <c r="G332" s="93" t="s">
        <v>5</v>
      </c>
      <c r="H332" s="628" t="s">
        <v>539</v>
      </c>
      <c r="I332" s="589"/>
      <c r="J332" s="589"/>
      <c r="K332" s="589"/>
      <c r="L332" s="589"/>
      <c r="M332" s="590"/>
      <c r="N332" s="73"/>
      <c r="O332" s="241" t="s">
        <v>15</v>
      </c>
      <c r="P332" s="241" t="s">
        <v>754</v>
      </c>
      <c r="Q332" s="241" t="s">
        <v>755</v>
      </c>
      <c r="R332" s="241" t="s">
        <v>756</v>
      </c>
      <c r="S332" s="241" t="s">
        <v>757</v>
      </c>
      <c r="T332" s="924"/>
      <c r="U332" s="47"/>
      <c r="V332" s="90" t="str">
        <f t="shared" si="52"/>
        <v/>
      </c>
      <c r="W332" s="115"/>
      <c r="X332" s="616">
        <v>13</v>
      </c>
      <c r="Y332" s="570" t="e">
        <f>VLOOKUP(E332,[1]Analysis!$E$1:$W$65536,19,FALSE)</f>
        <v>#N/A</v>
      </c>
      <c r="Z332" s="553" t="e">
        <f>Y332-T332</f>
        <v>#N/A</v>
      </c>
      <c r="AA332" s="37"/>
      <c r="AB332" s="37"/>
      <c r="AC332" s="37"/>
      <c r="AD332" s="37"/>
      <c r="AE332" s="37"/>
      <c r="AF332" s="560">
        <f t="shared" si="64"/>
        <v>0</v>
      </c>
      <c r="AG332" s="560">
        <f t="shared" si="55"/>
        <v>0</v>
      </c>
      <c r="AH332" s="37">
        <f t="shared" si="56"/>
        <v>0</v>
      </c>
      <c r="AI332" s="560">
        <f t="shared" si="57"/>
        <v>0</v>
      </c>
      <c r="AJ332" s="560">
        <f t="shared" si="58"/>
        <v>0</v>
      </c>
      <c r="AK332" s="560">
        <f t="shared" si="59"/>
        <v>0</v>
      </c>
      <c r="AL332" s="560">
        <f t="shared" si="60"/>
        <v>0</v>
      </c>
      <c r="AM332" s="38"/>
      <c r="AN332" s="38"/>
      <c r="AO332" s="38"/>
      <c r="AP332" s="38"/>
      <c r="AQ332" s="38"/>
      <c r="AR332" s="38"/>
      <c r="AS332" s="38"/>
    </row>
    <row r="333" spans="1:45" s="56" customFormat="1" ht="12.75" customHeight="1" x14ac:dyDescent="0.2">
      <c r="A333" s="40" t="s">
        <v>418</v>
      </c>
      <c r="B333" s="72" t="s">
        <v>124</v>
      </c>
      <c r="C333" s="235"/>
      <c r="D333" s="40" t="s">
        <v>732</v>
      </c>
      <c r="E333" s="475" t="s">
        <v>540</v>
      </c>
      <c r="F333" s="258"/>
      <c r="G333" s="93" t="s">
        <v>172</v>
      </c>
      <c r="H333" s="72" t="s">
        <v>539</v>
      </c>
      <c r="I333" s="202"/>
      <c r="J333" s="202"/>
      <c r="K333" s="202"/>
      <c r="L333" s="202"/>
      <c r="M333" s="188"/>
      <c r="N333" s="96">
        <v>10</v>
      </c>
      <c r="O333" s="160">
        <v>1</v>
      </c>
      <c r="P333" s="160">
        <v>1.2</v>
      </c>
      <c r="Q333" s="160">
        <v>5</v>
      </c>
      <c r="R333" s="160" t="s">
        <v>758</v>
      </c>
      <c r="S333" s="160" t="s">
        <v>1133</v>
      </c>
      <c r="T333" s="914"/>
      <c r="U333" s="47"/>
      <c r="V333" s="48" t="str">
        <f t="shared" si="52"/>
        <v/>
      </c>
      <c r="W333" s="49"/>
      <c r="X333" s="617"/>
      <c r="Y333" s="570">
        <f>VLOOKUP(E333,[2]analysis!$B$1:$AB$65536,27,FALSE)</f>
        <v>42.2</v>
      </c>
      <c r="Z333" s="553">
        <f t="shared" ref="Z333:Z343" si="66">Y333-AI333</f>
        <v>42.2</v>
      </c>
      <c r="AA333" s="54"/>
      <c r="AB333" s="54"/>
      <c r="AC333" s="54"/>
      <c r="AD333" s="54"/>
      <c r="AE333" s="54"/>
      <c r="AF333" s="560">
        <f t="shared" si="64"/>
        <v>0</v>
      </c>
      <c r="AG333" s="560">
        <f t="shared" si="55"/>
        <v>0</v>
      </c>
      <c r="AH333" s="37">
        <f t="shared" si="56"/>
        <v>0</v>
      </c>
      <c r="AI333" s="560">
        <f t="shared" si="57"/>
        <v>0</v>
      </c>
      <c r="AJ333" s="560">
        <f t="shared" si="58"/>
        <v>0</v>
      </c>
      <c r="AK333" s="560">
        <f t="shared" si="59"/>
        <v>0</v>
      </c>
      <c r="AL333" s="560">
        <f t="shared" si="60"/>
        <v>0</v>
      </c>
      <c r="AM333" s="55"/>
      <c r="AN333" s="55"/>
      <c r="AO333" s="55"/>
      <c r="AP333" s="55"/>
      <c r="AQ333" s="55"/>
      <c r="AR333" s="55"/>
      <c r="AS333" s="55"/>
    </row>
    <row r="334" spans="1:45" s="56" customFormat="1" ht="12.75" customHeight="1" x14ac:dyDescent="0.2">
      <c r="A334" s="40" t="s">
        <v>418</v>
      </c>
      <c r="B334" s="72" t="s">
        <v>124</v>
      </c>
      <c r="C334" s="235"/>
      <c r="D334" s="40" t="s">
        <v>732</v>
      </c>
      <c r="E334" s="475" t="s">
        <v>541</v>
      </c>
      <c r="F334" s="258"/>
      <c r="G334" s="93" t="s">
        <v>172</v>
      </c>
      <c r="H334" s="72" t="s">
        <v>539</v>
      </c>
      <c r="I334" s="202"/>
      <c r="J334" s="202"/>
      <c r="K334" s="202"/>
      <c r="L334" s="202"/>
      <c r="M334" s="188"/>
      <c r="N334" s="96">
        <v>10</v>
      </c>
      <c r="O334" s="160">
        <v>2</v>
      </c>
      <c r="P334" s="160">
        <v>1.2</v>
      </c>
      <c r="Q334" s="160">
        <v>5</v>
      </c>
      <c r="R334" s="160" t="s">
        <v>758</v>
      </c>
      <c r="S334" s="160" t="s">
        <v>63</v>
      </c>
      <c r="T334" s="914"/>
      <c r="U334" s="47"/>
      <c r="V334" s="48" t="str">
        <f t="shared" si="52"/>
        <v/>
      </c>
      <c r="W334" s="49"/>
      <c r="X334" s="617"/>
      <c r="Y334" s="570">
        <f>VLOOKUP(E334,[2]analysis!$B$1:$AB$65536,27,FALSE)</f>
        <v>42.2</v>
      </c>
      <c r="Z334" s="553">
        <f t="shared" si="66"/>
        <v>42.2</v>
      </c>
      <c r="AA334" s="54"/>
      <c r="AB334" s="54"/>
      <c r="AC334" s="54"/>
      <c r="AD334" s="54"/>
      <c r="AE334" s="54"/>
      <c r="AF334" s="560">
        <f t="shared" si="64"/>
        <v>0</v>
      </c>
      <c r="AG334" s="560">
        <f t="shared" si="55"/>
        <v>0</v>
      </c>
      <c r="AH334" s="37">
        <f t="shared" si="56"/>
        <v>0</v>
      </c>
      <c r="AI334" s="560">
        <f t="shared" si="57"/>
        <v>0</v>
      </c>
      <c r="AJ334" s="560">
        <f t="shared" si="58"/>
        <v>0</v>
      </c>
      <c r="AK334" s="560">
        <f t="shared" si="59"/>
        <v>0</v>
      </c>
      <c r="AL334" s="560">
        <f t="shared" si="60"/>
        <v>0</v>
      </c>
      <c r="AM334" s="55"/>
      <c r="AN334" s="55"/>
      <c r="AO334" s="55"/>
      <c r="AP334" s="55"/>
      <c r="AQ334" s="55"/>
      <c r="AR334" s="55"/>
      <c r="AS334" s="55"/>
    </row>
    <row r="335" spans="1:45" s="56" customFormat="1" ht="12.75" customHeight="1" x14ac:dyDescent="0.2">
      <c r="A335" s="40" t="s">
        <v>418</v>
      </c>
      <c r="B335" s="72" t="s">
        <v>124</v>
      </c>
      <c r="C335" s="235"/>
      <c r="D335" s="40" t="s">
        <v>732</v>
      </c>
      <c r="E335" s="475" t="s">
        <v>542</v>
      </c>
      <c r="F335" s="258"/>
      <c r="G335" s="93" t="s">
        <v>172</v>
      </c>
      <c r="H335" s="72" t="s">
        <v>539</v>
      </c>
      <c r="I335" s="202"/>
      <c r="J335" s="202"/>
      <c r="K335" s="202"/>
      <c r="L335" s="202"/>
      <c r="M335" s="188"/>
      <c r="N335" s="96">
        <v>10</v>
      </c>
      <c r="O335" s="160">
        <v>3</v>
      </c>
      <c r="P335" s="160">
        <v>1.2</v>
      </c>
      <c r="Q335" s="160">
        <v>5</v>
      </c>
      <c r="R335" s="160" t="s">
        <v>758</v>
      </c>
      <c r="S335" s="160" t="s">
        <v>73</v>
      </c>
      <c r="T335" s="914"/>
      <c r="U335" s="47"/>
      <c r="V335" s="48" t="str">
        <f t="shared" si="52"/>
        <v/>
      </c>
      <c r="W335" s="49"/>
      <c r="X335" s="617"/>
      <c r="Y335" s="570">
        <f>VLOOKUP(E335,[2]analysis!$B$1:$AB$65536,27,FALSE)</f>
        <v>42.2</v>
      </c>
      <c r="Z335" s="553">
        <f t="shared" si="66"/>
        <v>42.2</v>
      </c>
      <c r="AA335" s="54"/>
      <c r="AB335" s="54"/>
      <c r="AC335" s="54"/>
      <c r="AD335" s="54"/>
      <c r="AE335" s="54"/>
      <c r="AF335" s="560">
        <f t="shared" si="64"/>
        <v>0</v>
      </c>
      <c r="AG335" s="560">
        <f t="shared" si="55"/>
        <v>0</v>
      </c>
      <c r="AH335" s="37">
        <f t="shared" si="56"/>
        <v>0</v>
      </c>
      <c r="AI335" s="560">
        <f t="shared" si="57"/>
        <v>0</v>
      </c>
      <c r="AJ335" s="560">
        <f t="shared" si="58"/>
        <v>0</v>
      </c>
      <c r="AK335" s="560">
        <f t="shared" si="59"/>
        <v>0</v>
      </c>
      <c r="AL335" s="560">
        <f t="shared" si="60"/>
        <v>0</v>
      </c>
      <c r="AM335" s="55"/>
      <c r="AN335" s="55"/>
      <c r="AO335" s="55"/>
      <c r="AP335" s="55"/>
      <c r="AQ335" s="55"/>
      <c r="AR335" s="55"/>
      <c r="AS335" s="55"/>
    </row>
    <row r="336" spans="1:45" s="56" customFormat="1" ht="12.75" customHeight="1" x14ac:dyDescent="0.2">
      <c r="A336" s="40" t="s">
        <v>418</v>
      </c>
      <c r="B336" s="72" t="s">
        <v>124</v>
      </c>
      <c r="C336" s="235"/>
      <c r="D336" s="40" t="s">
        <v>732</v>
      </c>
      <c r="E336" s="475" t="s">
        <v>543</v>
      </c>
      <c r="F336" s="258"/>
      <c r="G336" s="93" t="s">
        <v>172</v>
      </c>
      <c r="H336" s="72" t="s">
        <v>539</v>
      </c>
      <c r="I336" s="202"/>
      <c r="J336" s="202"/>
      <c r="K336" s="202"/>
      <c r="L336" s="202"/>
      <c r="M336" s="188"/>
      <c r="N336" s="96">
        <v>10</v>
      </c>
      <c r="O336" s="160">
        <v>4</v>
      </c>
      <c r="P336" s="160">
        <v>1.4</v>
      </c>
      <c r="Q336" s="160">
        <v>5</v>
      </c>
      <c r="R336" s="160" t="s">
        <v>758</v>
      </c>
      <c r="S336" s="160" t="s">
        <v>1133</v>
      </c>
      <c r="T336" s="914"/>
      <c r="U336" s="47"/>
      <c r="V336" s="48" t="str">
        <f t="shared" si="52"/>
        <v/>
      </c>
      <c r="W336" s="49"/>
      <c r="X336" s="617"/>
      <c r="Y336" s="570">
        <f>VLOOKUP(E336,[2]analysis!$B$1:$AB$65536,27,FALSE)</f>
        <v>42.2</v>
      </c>
      <c r="Z336" s="553">
        <f t="shared" si="66"/>
        <v>42.2</v>
      </c>
      <c r="AA336" s="54"/>
      <c r="AB336" s="54"/>
      <c r="AC336" s="54"/>
      <c r="AD336" s="54"/>
      <c r="AE336" s="54"/>
      <c r="AF336" s="560">
        <f t="shared" si="64"/>
        <v>0</v>
      </c>
      <c r="AG336" s="560">
        <f t="shared" si="55"/>
        <v>0</v>
      </c>
      <c r="AH336" s="37">
        <f t="shared" si="56"/>
        <v>0</v>
      </c>
      <c r="AI336" s="560">
        <f t="shared" si="57"/>
        <v>0</v>
      </c>
      <c r="AJ336" s="560">
        <f t="shared" si="58"/>
        <v>0</v>
      </c>
      <c r="AK336" s="560">
        <f t="shared" si="59"/>
        <v>0</v>
      </c>
      <c r="AL336" s="560">
        <f t="shared" si="60"/>
        <v>0</v>
      </c>
      <c r="AM336" s="55"/>
      <c r="AN336" s="55"/>
      <c r="AO336" s="55"/>
      <c r="AP336" s="55"/>
      <c r="AQ336" s="55"/>
      <c r="AR336" s="55"/>
      <c r="AS336" s="55"/>
    </row>
    <row r="337" spans="1:45" s="56" customFormat="1" ht="12.75" customHeight="1" x14ac:dyDescent="0.2">
      <c r="A337" s="40" t="s">
        <v>418</v>
      </c>
      <c r="B337" s="72" t="s">
        <v>124</v>
      </c>
      <c r="C337" s="235"/>
      <c r="D337" s="40" t="s">
        <v>732</v>
      </c>
      <c r="E337" s="475" t="s">
        <v>544</v>
      </c>
      <c r="F337" s="258"/>
      <c r="G337" s="93" t="s">
        <v>172</v>
      </c>
      <c r="H337" s="72" t="s">
        <v>539</v>
      </c>
      <c r="I337" s="202"/>
      <c r="J337" s="202"/>
      <c r="K337" s="202"/>
      <c r="L337" s="202"/>
      <c r="M337" s="188"/>
      <c r="N337" s="96">
        <v>10</v>
      </c>
      <c r="O337" s="160">
        <v>5</v>
      </c>
      <c r="P337" s="160">
        <v>1.4</v>
      </c>
      <c r="Q337" s="160">
        <v>5</v>
      </c>
      <c r="R337" s="160" t="s">
        <v>758</v>
      </c>
      <c r="S337" s="160" t="s">
        <v>63</v>
      </c>
      <c r="T337" s="914"/>
      <c r="U337" s="47"/>
      <c r="V337" s="48" t="str">
        <f t="shared" ref="V337:V400" si="67">IF(U337*T337=0,"",U337*T337)</f>
        <v/>
      </c>
      <c r="W337" s="49"/>
      <c r="X337" s="617"/>
      <c r="Y337" s="570">
        <f>VLOOKUP(E337,[2]analysis!$B$1:$AB$65536,27,FALSE)</f>
        <v>42.2</v>
      </c>
      <c r="Z337" s="553">
        <f t="shared" si="66"/>
        <v>42.2</v>
      </c>
      <c r="AA337" s="54"/>
      <c r="AB337" s="54"/>
      <c r="AC337" s="54"/>
      <c r="AD337" s="54"/>
      <c r="AE337" s="54"/>
      <c r="AF337" s="560">
        <f t="shared" si="64"/>
        <v>0</v>
      </c>
      <c r="AG337" s="560">
        <f t="shared" si="55"/>
        <v>0</v>
      </c>
      <c r="AH337" s="37">
        <f t="shared" si="56"/>
        <v>0</v>
      </c>
      <c r="AI337" s="560">
        <f t="shared" si="57"/>
        <v>0</v>
      </c>
      <c r="AJ337" s="560">
        <f t="shared" si="58"/>
        <v>0</v>
      </c>
      <c r="AK337" s="560">
        <f t="shared" si="59"/>
        <v>0</v>
      </c>
      <c r="AL337" s="560">
        <f t="shared" si="60"/>
        <v>0</v>
      </c>
      <c r="AM337" s="55"/>
      <c r="AN337" s="55"/>
      <c r="AO337" s="55"/>
      <c r="AP337" s="55"/>
      <c r="AQ337" s="55"/>
      <c r="AR337" s="55"/>
      <c r="AS337" s="55"/>
    </row>
    <row r="338" spans="1:45" s="56" customFormat="1" ht="12.75" customHeight="1" x14ac:dyDescent="0.2">
      <c r="A338" s="40" t="s">
        <v>418</v>
      </c>
      <c r="B338" s="72" t="s">
        <v>124</v>
      </c>
      <c r="C338" s="235"/>
      <c r="D338" s="40" t="s">
        <v>732</v>
      </c>
      <c r="E338" s="475" t="s">
        <v>545</v>
      </c>
      <c r="F338" s="258"/>
      <c r="G338" s="93" t="s">
        <v>172</v>
      </c>
      <c r="H338" s="220" t="s">
        <v>539</v>
      </c>
      <c r="I338" s="209"/>
      <c r="J338" s="209"/>
      <c r="K338" s="209"/>
      <c r="L338" s="209"/>
      <c r="M338" s="200"/>
      <c r="N338" s="96">
        <v>10</v>
      </c>
      <c r="O338" s="160">
        <v>6</v>
      </c>
      <c r="P338" s="160">
        <v>1.4</v>
      </c>
      <c r="Q338" s="160">
        <v>5</v>
      </c>
      <c r="R338" s="160" t="s">
        <v>758</v>
      </c>
      <c r="S338" s="160" t="s">
        <v>73</v>
      </c>
      <c r="T338" s="914"/>
      <c r="U338" s="47"/>
      <c r="V338" s="48" t="str">
        <f t="shared" si="67"/>
        <v/>
      </c>
      <c r="W338" s="49"/>
      <c r="X338" s="617"/>
      <c r="Y338" s="570">
        <f>VLOOKUP(E338,[2]analysis!$B$1:$AB$65536,27,FALSE)</f>
        <v>42.2</v>
      </c>
      <c r="Z338" s="553">
        <f t="shared" si="66"/>
        <v>42.2</v>
      </c>
      <c r="AA338" s="54"/>
      <c r="AB338" s="54"/>
      <c r="AC338" s="54"/>
      <c r="AD338" s="54"/>
      <c r="AE338" s="54"/>
      <c r="AF338" s="560">
        <f t="shared" si="64"/>
        <v>0</v>
      </c>
      <c r="AG338" s="560">
        <f t="shared" si="55"/>
        <v>0</v>
      </c>
      <c r="AH338" s="37">
        <f t="shared" si="56"/>
        <v>0</v>
      </c>
      <c r="AI338" s="560">
        <f t="shared" si="57"/>
        <v>0</v>
      </c>
      <c r="AJ338" s="560">
        <f t="shared" si="58"/>
        <v>0</v>
      </c>
      <c r="AK338" s="560">
        <f t="shared" si="59"/>
        <v>0</v>
      </c>
      <c r="AL338" s="560">
        <f t="shared" si="60"/>
        <v>0</v>
      </c>
      <c r="AM338" s="55"/>
      <c r="AN338" s="55"/>
      <c r="AO338" s="55"/>
      <c r="AP338" s="55"/>
      <c r="AQ338" s="55"/>
      <c r="AR338" s="55"/>
      <c r="AS338" s="55"/>
    </row>
    <row r="339" spans="1:45" s="56" customFormat="1" ht="12.75" customHeight="1" x14ac:dyDescent="0.2">
      <c r="A339" s="40" t="s">
        <v>418</v>
      </c>
      <c r="B339" s="72" t="s">
        <v>124</v>
      </c>
      <c r="C339" s="235"/>
      <c r="D339" s="40" t="s">
        <v>732</v>
      </c>
      <c r="E339" s="475" t="s">
        <v>546</v>
      </c>
      <c r="F339" s="258"/>
      <c r="G339" s="93" t="s">
        <v>172</v>
      </c>
      <c r="H339" s="220" t="s">
        <v>539</v>
      </c>
      <c r="I339" s="209"/>
      <c r="J339" s="209"/>
      <c r="K339" s="209"/>
      <c r="L339" s="209"/>
      <c r="M339" s="200"/>
      <c r="N339" s="96">
        <v>10</v>
      </c>
      <c r="O339" s="160">
        <v>7</v>
      </c>
      <c r="P339" s="160">
        <v>1.2</v>
      </c>
      <c r="Q339" s="160">
        <v>8</v>
      </c>
      <c r="R339" s="160" t="s">
        <v>758</v>
      </c>
      <c r="S339" s="160" t="s">
        <v>759</v>
      </c>
      <c r="T339" s="914"/>
      <c r="U339" s="47"/>
      <c r="V339" s="48" t="str">
        <f t="shared" si="67"/>
        <v/>
      </c>
      <c r="W339" s="49"/>
      <c r="X339" s="617"/>
      <c r="Y339" s="570">
        <f>VLOOKUP(E339,[2]analysis!$B$1:$AB$65536,27,FALSE)</f>
        <v>42.2</v>
      </c>
      <c r="Z339" s="553">
        <f t="shared" si="66"/>
        <v>42.2</v>
      </c>
      <c r="AA339" s="54"/>
      <c r="AB339" s="54"/>
      <c r="AC339" s="54"/>
      <c r="AD339" s="54"/>
      <c r="AE339" s="54"/>
      <c r="AF339" s="560">
        <f t="shared" si="64"/>
        <v>0</v>
      </c>
      <c r="AG339" s="560">
        <f t="shared" si="55"/>
        <v>0</v>
      </c>
      <c r="AH339" s="37">
        <f t="shared" si="56"/>
        <v>0</v>
      </c>
      <c r="AI339" s="560">
        <f t="shared" si="57"/>
        <v>0</v>
      </c>
      <c r="AJ339" s="560">
        <f t="shared" si="58"/>
        <v>0</v>
      </c>
      <c r="AK339" s="560">
        <f t="shared" si="59"/>
        <v>0</v>
      </c>
      <c r="AL339" s="560">
        <f t="shared" si="60"/>
        <v>0</v>
      </c>
      <c r="AM339" s="55"/>
      <c r="AN339" s="55"/>
      <c r="AO339" s="55"/>
      <c r="AP339" s="55"/>
      <c r="AQ339" s="55"/>
      <c r="AR339" s="55"/>
      <c r="AS339" s="55"/>
    </row>
    <row r="340" spans="1:45" s="56" customFormat="1" ht="12.75" customHeight="1" x14ac:dyDescent="0.2">
      <c r="A340" s="40" t="s">
        <v>418</v>
      </c>
      <c r="B340" s="72" t="s">
        <v>124</v>
      </c>
      <c r="C340" s="235"/>
      <c r="D340" s="40" t="s">
        <v>732</v>
      </c>
      <c r="E340" s="475" t="s">
        <v>547</v>
      </c>
      <c r="F340" s="258"/>
      <c r="G340" s="93" t="s">
        <v>172</v>
      </c>
      <c r="H340" s="220" t="s">
        <v>539</v>
      </c>
      <c r="I340" s="209"/>
      <c r="J340" s="209"/>
      <c r="K340" s="209"/>
      <c r="L340" s="209"/>
      <c r="M340" s="200"/>
      <c r="N340" s="96">
        <v>10</v>
      </c>
      <c r="O340" s="160">
        <v>8</v>
      </c>
      <c r="P340" s="160">
        <v>1.2</v>
      </c>
      <c r="Q340" s="160">
        <v>8</v>
      </c>
      <c r="R340" s="160" t="s">
        <v>758</v>
      </c>
      <c r="S340" s="160" t="s">
        <v>760</v>
      </c>
      <c r="T340" s="914"/>
      <c r="U340" s="47"/>
      <c r="V340" s="48" t="str">
        <f t="shared" si="67"/>
        <v/>
      </c>
      <c r="W340" s="49"/>
      <c r="X340" s="617"/>
      <c r="Y340" s="570">
        <f>VLOOKUP(E340,[2]analysis!$B$1:$AB$65536,27,FALSE)</f>
        <v>42.2</v>
      </c>
      <c r="Z340" s="553">
        <f t="shared" si="66"/>
        <v>42.2</v>
      </c>
      <c r="AA340" s="54"/>
      <c r="AB340" s="54"/>
      <c r="AC340" s="54"/>
      <c r="AD340" s="54"/>
      <c r="AE340" s="54"/>
      <c r="AF340" s="560">
        <f t="shared" si="64"/>
        <v>0</v>
      </c>
      <c r="AG340" s="560">
        <f t="shared" si="55"/>
        <v>0</v>
      </c>
      <c r="AH340" s="37">
        <f t="shared" si="56"/>
        <v>0</v>
      </c>
      <c r="AI340" s="560">
        <f t="shared" si="57"/>
        <v>0</v>
      </c>
      <c r="AJ340" s="560">
        <f t="shared" si="58"/>
        <v>0</v>
      </c>
      <c r="AK340" s="560">
        <f t="shared" si="59"/>
        <v>0</v>
      </c>
      <c r="AL340" s="560">
        <f t="shared" si="60"/>
        <v>0</v>
      </c>
      <c r="AM340" s="55"/>
      <c r="AN340" s="55"/>
      <c r="AO340" s="55"/>
      <c r="AP340" s="55"/>
      <c r="AQ340" s="55"/>
      <c r="AR340" s="55"/>
      <c r="AS340" s="55"/>
    </row>
    <row r="341" spans="1:45" s="56" customFormat="1" ht="12.75" customHeight="1" x14ac:dyDescent="0.2">
      <c r="A341" s="40" t="s">
        <v>418</v>
      </c>
      <c r="B341" s="72" t="s">
        <v>124</v>
      </c>
      <c r="C341" s="235"/>
      <c r="D341" s="40" t="s">
        <v>732</v>
      </c>
      <c r="E341" s="475" t="s">
        <v>548</v>
      </c>
      <c r="F341" s="258"/>
      <c r="G341" s="93" t="s">
        <v>172</v>
      </c>
      <c r="H341" s="220" t="s">
        <v>539</v>
      </c>
      <c r="I341" s="209"/>
      <c r="J341" s="209"/>
      <c r="K341" s="209"/>
      <c r="L341" s="209"/>
      <c r="M341" s="200"/>
      <c r="N341" s="96">
        <v>10</v>
      </c>
      <c r="O341" s="160">
        <v>9</v>
      </c>
      <c r="P341" s="160">
        <v>1.5</v>
      </c>
      <c r="Q341" s="160">
        <v>8</v>
      </c>
      <c r="R341" s="160" t="s">
        <v>758</v>
      </c>
      <c r="S341" s="160" t="s">
        <v>73</v>
      </c>
      <c r="T341" s="914"/>
      <c r="U341" s="47"/>
      <c r="V341" s="48" t="str">
        <f t="shared" si="67"/>
        <v/>
      </c>
      <c r="W341" s="49"/>
      <c r="X341" s="617"/>
      <c r="Y341" s="570">
        <f>VLOOKUP(E341,[2]analysis!$B$1:$AB$65536,27,FALSE)</f>
        <v>42.2</v>
      </c>
      <c r="Z341" s="553">
        <f t="shared" si="66"/>
        <v>42.2</v>
      </c>
      <c r="AA341" s="54"/>
      <c r="AB341" s="54"/>
      <c r="AC341" s="54"/>
      <c r="AD341" s="54"/>
      <c r="AE341" s="54"/>
      <c r="AF341" s="560">
        <f t="shared" si="64"/>
        <v>0</v>
      </c>
      <c r="AG341" s="560">
        <f t="shared" si="55"/>
        <v>0</v>
      </c>
      <c r="AH341" s="37">
        <f t="shared" si="56"/>
        <v>0</v>
      </c>
      <c r="AI341" s="560">
        <f t="shared" si="57"/>
        <v>0</v>
      </c>
      <c r="AJ341" s="560">
        <f t="shared" si="58"/>
        <v>0</v>
      </c>
      <c r="AK341" s="560">
        <f t="shared" si="59"/>
        <v>0</v>
      </c>
      <c r="AL341" s="560">
        <f t="shared" si="60"/>
        <v>0</v>
      </c>
      <c r="AM341" s="55"/>
      <c r="AN341" s="55"/>
      <c r="AO341" s="55"/>
      <c r="AP341" s="55"/>
      <c r="AQ341" s="55"/>
      <c r="AR341" s="55"/>
      <c r="AS341" s="55"/>
    </row>
    <row r="342" spans="1:45" s="56" customFormat="1" ht="12.75" customHeight="1" x14ac:dyDescent="0.2">
      <c r="A342" s="40" t="s">
        <v>418</v>
      </c>
      <c r="B342" s="72" t="s">
        <v>124</v>
      </c>
      <c r="C342" s="235"/>
      <c r="D342" s="40" t="s">
        <v>732</v>
      </c>
      <c r="E342" s="475" t="s">
        <v>549</v>
      </c>
      <c r="F342" s="258"/>
      <c r="G342" s="93" t="s">
        <v>172</v>
      </c>
      <c r="H342" s="220" t="s">
        <v>539</v>
      </c>
      <c r="I342" s="209"/>
      <c r="J342" s="209"/>
      <c r="K342" s="209"/>
      <c r="L342" s="209"/>
      <c r="M342" s="200"/>
      <c r="N342" s="96">
        <v>10</v>
      </c>
      <c r="O342" s="160">
        <v>10</v>
      </c>
      <c r="P342" s="160">
        <v>1.8</v>
      </c>
      <c r="Q342" s="160">
        <v>8</v>
      </c>
      <c r="R342" s="160" t="s">
        <v>758</v>
      </c>
      <c r="S342" s="160" t="s">
        <v>63</v>
      </c>
      <c r="T342" s="914"/>
      <c r="U342" s="47"/>
      <c r="V342" s="48" t="str">
        <f t="shared" si="67"/>
        <v/>
      </c>
      <c r="W342" s="49"/>
      <c r="X342" s="617"/>
      <c r="Y342" s="570">
        <f>VLOOKUP(E342,[2]analysis!$B$1:$AB$65536,27,FALSE)</f>
        <v>42.2</v>
      </c>
      <c r="Z342" s="553">
        <f t="shared" si="66"/>
        <v>42.2</v>
      </c>
      <c r="AA342" s="54"/>
      <c r="AB342" s="54"/>
      <c r="AC342" s="54"/>
      <c r="AD342" s="54"/>
      <c r="AE342" s="54"/>
      <c r="AF342" s="560">
        <f t="shared" si="64"/>
        <v>0</v>
      </c>
      <c r="AG342" s="560">
        <f t="shared" si="55"/>
        <v>0</v>
      </c>
      <c r="AH342" s="37">
        <f t="shared" si="56"/>
        <v>0</v>
      </c>
      <c r="AI342" s="560">
        <f t="shared" si="57"/>
        <v>0</v>
      </c>
      <c r="AJ342" s="560">
        <f t="shared" si="58"/>
        <v>0</v>
      </c>
      <c r="AK342" s="560">
        <f t="shared" si="59"/>
        <v>0</v>
      </c>
      <c r="AL342" s="560">
        <f t="shared" si="60"/>
        <v>0</v>
      </c>
      <c r="AM342" s="55"/>
      <c r="AN342" s="55"/>
      <c r="AO342" s="55"/>
      <c r="AP342" s="55"/>
      <c r="AQ342" s="55"/>
      <c r="AR342" s="55"/>
      <c r="AS342" s="55"/>
    </row>
    <row r="343" spans="1:45" s="56" customFormat="1" ht="13.5" customHeight="1" thickBot="1" x14ac:dyDescent="0.25">
      <c r="A343" s="50" t="s">
        <v>418</v>
      </c>
      <c r="B343" s="72" t="s">
        <v>124</v>
      </c>
      <c r="C343" s="235"/>
      <c r="D343" s="40" t="s">
        <v>732</v>
      </c>
      <c r="E343" s="476" t="s">
        <v>550</v>
      </c>
      <c r="F343" s="452"/>
      <c r="G343" s="94" t="s">
        <v>172</v>
      </c>
      <c r="H343" s="220" t="s">
        <v>539</v>
      </c>
      <c r="I343" s="209"/>
      <c r="J343" s="209"/>
      <c r="K343" s="209"/>
      <c r="L343" s="209"/>
      <c r="M343" s="200"/>
      <c r="N343" s="178">
        <v>10</v>
      </c>
      <c r="O343" s="280">
        <v>11</v>
      </c>
      <c r="P343" s="280">
        <v>1.8</v>
      </c>
      <c r="Q343" s="280">
        <v>8</v>
      </c>
      <c r="R343" s="280"/>
      <c r="S343" s="280" t="s">
        <v>73</v>
      </c>
      <c r="T343" s="914"/>
      <c r="U343" s="135"/>
      <c r="V343" s="136" t="str">
        <f t="shared" si="67"/>
        <v/>
      </c>
      <c r="W343" s="137"/>
      <c r="X343" s="617"/>
      <c r="Y343" s="570">
        <f>VLOOKUP(E343,[2]analysis!$B$1:$AB$65536,27,FALSE)</f>
        <v>42.2</v>
      </c>
      <c r="Z343" s="553">
        <f t="shared" si="66"/>
        <v>42.2</v>
      </c>
      <c r="AA343" s="54"/>
      <c r="AB343" s="54"/>
      <c r="AC343" s="54"/>
      <c r="AD343" s="54"/>
      <c r="AE343" s="54"/>
      <c r="AF343" s="560">
        <f t="shared" si="64"/>
        <v>0</v>
      </c>
      <c r="AG343" s="560">
        <f t="shared" si="55"/>
        <v>0</v>
      </c>
      <c r="AH343" s="37">
        <f t="shared" si="56"/>
        <v>0</v>
      </c>
      <c r="AI343" s="560">
        <f t="shared" si="57"/>
        <v>0</v>
      </c>
      <c r="AJ343" s="560">
        <f t="shared" si="58"/>
        <v>0</v>
      </c>
      <c r="AK343" s="560">
        <f t="shared" si="59"/>
        <v>0</v>
      </c>
      <c r="AL343" s="560">
        <f t="shared" si="60"/>
        <v>0</v>
      </c>
      <c r="AM343" s="55"/>
      <c r="AN343" s="55"/>
      <c r="AO343" s="55"/>
      <c r="AP343" s="55"/>
      <c r="AQ343" s="55"/>
      <c r="AR343" s="55"/>
      <c r="AS343" s="55"/>
    </row>
    <row r="344" spans="1:45" s="39" customFormat="1" ht="38.25" x14ac:dyDescent="0.2">
      <c r="A344" s="41" t="s">
        <v>418</v>
      </c>
      <c r="B344" s="72" t="s">
        <v>124</v>
      </c>
      <c r="C344" s="235"/>
      <c r="D344" s="40" t="s">
        <v>732</v>
      </c>
      <c r="E344" s="475"/>
      <c r="F344" s="258"/>
      <c r="G344" s="93" t="s">
        <v>5</v>
      </c>
      <c r="H344" s="705" t="s">
        <v>880</v>
      </c>
      <c r="I344" s="584"/>
      <c r="J344" s="584"/>
      <c r="K344" s="584"/>
      <c r="L344" s="584"/>
      <c r="M344" s="585"/>
      <c r="N344" s="73"/>
      <c r="O344" s="247" t="s">
        <v>15</v>
      </c>
      <c r="P344" s="247" t="s">
        <v>754</v>
      </c>
      <c r="Q344" s="247" t="s">
        <v>755</v>
      </c>
      <c r="R344" s="247" t="s">
        <v>756</v>
      </c>
      <c r="S344" s="247" t="s">
        <v>757</v>
      </c>
      <c r="T344" s="924"/>
      <c r="U344" s="47"/>
      <c r="V344" s="48" t="str">
        <f t="shared" si="67"/>
        <v/>
      </c>
      <c r="W344" s="49"/>
      <c r="X344" s="617"/>
      <c r="Y344" s="570" t="e">
        <f>VLOOKUP(E344,[1]Analysis!$E$1:$W$65536,19,FALSE)</f>
        <v>#N/A</v>
      </c>
      <c r="Z344" s="553" t="e">
        <f>Y344-T344</f>
        <v>#N/A</v>
      </c>
      <c r="AA344" s="37"/>
      <c r="AB344" s="37"/>
      <c r="AC344" s="37"/>
      <c r="AD344" s="37"/>
      <c r="AE344" s="37"/>
      <c r="AF344" s="560">
        <f t="shared" si="64"/>
        <v>0</v>
      </c>
      <c r="AG344" s="560">
        <f t="shared" si="55"/>
        <v>0</v>
      </c>
      <c r="AH344" s="37">
        <f t="shared" si="56"/>
        <v>0</v>
      </c>
      <c r="AI344" s="560">
        <f t="shared" si="57"/>
        <v>0</v>
      </c>
      <c r="AJ344" s="560">
        <f t="shared" si="58"/>
        <v>0</v>
      </c>
      <c r="AK344" s="560">
        <f t="shared" si="59"/>
        <v>0</v>
      </c>
      <c r="AL344" s="560">
        <f t="shared" si="60"/>
        <v>0</v>
      </c>
      <c r="AM344" s="38"/>
      <c r="AN344" s="38"/>
      <c r="AO344" s="38"/>
      <c r="AP344" s="38"/>
      <c r="AQ344" s="38"/>
      <c r="AR344" s="38"/>
      <c r="AS344" s="38"/>
    </row>
    <row r="345" spans="1:45" s="56" customFormat="1" ht="12.75" customHeight="1" x14ac:dyDescent="0.2">
      <c r="A345" s="40" t="s">
        <v>418</v>
      </c>
      <c r="B345" s="72" t="s">
        <v>124</v>
      </c>
      <c r="C345" s="235"/>
      <c r="D345" s="40" t="s">
        <v>732</v>
      </c>
      <c r="E345" s="475" t="s">
        <v>496</v>
      </c>
      <c r="F345" s="258"/>
      <c r="G345" s="93" t="s">
        <v>172</v>
      </c>
      <c r="H345" s="72" t="s">
        <v>495</v>
      </c>
      <c r="I345" s="202"/>
      <c r="J345" s="202"/>
      <c r="K345" s="202"/>
      <c r="L345" s="202"/>
      <c r="M345" s="188"/>
      <c r="N345" s="96">
        <v>10</v>
      </c>
      <c r="O345" s="160">
        <v>1</v>
      </c>
      <c r="P345" s="160">
        <v>0.9</v>
      </c>
      <c r="Q345" s="160">
        <v>3</v>
      </c>
      <c r="R345" s="160" t="s">
        <v>758</v>
      </c>
      <c r="S345" s="160" t="s">
        <v>1133</v>
      </c>
      <c r="T345" s="914"/>
      <c r="U345" s="47"/>
      <c r="V345" s="48" t="str">
        <f t="shared" si="67"/>
        <v/>
      </c>
      <c r="W345" s="49"/>
      <c r="X345" s="617"/>
      <c r="Y345" s="570">
        <f>VLOOKUP(E345,[2]analysis!$B$1:$AB$65536,27,FALSE)</f>
        <v>42.2</v>
      </c>
      <c r="Z345" s="553">
        <f t="shared" ref="Z345:Z353" si="68">Y345-AI345</f>
        <v>42.2</v>
      </c>
      <c r="AA345" s="54"/>
      <c r="AB345" s="54"/>
      <c r="AC345" s="54"/>
      <c r="AD345" s="54"/>
      <c r="AE345" s="54"/>
      <c r="AF345" s="560">
        <f t="shared" si="64"/>
        <v>0</v>
      </c>
      <c r="AG345" s="560">
        <f t="shared" si="55"/>
        <v>0</v>
      </c>
      <c r="AH345" s="37">
        <f t="shared" si="56"/>
        <v>0</v>
      </c>
      <c r="AI345" s="560">
        <f t="shared" si="57"/>
        <v>0</v>
      </c>
      <c r="AJ345" s="560">
        <f t="shared" si="58"/>
        <v>0</v>
      </c>
      <c r="AK345" s="560">
        <f t="shared" si="59"/>
        <v>0</v>
      </c>
      <c r="AL345" s="560">
        <f t="shared" si="60"/>
        <v>0</v>
      </c>
      <c r="AM345" s="55"/>
      <c r="AN345" s="55"/>
      <c r="AO345" s="55"/>
      <c r="AP345" s="55"/>
      <c r="AQ345" s="55"/>
      <c r="AR345" s="55"/>
      <c r="AS345" s="55"/>
    </row>
    <row r="346" spans="1:45" s="56" customFormat="1" ht="12.75" customHeight="1" x14ac:dyDescent="0.2">
      <c r="A346" s="40" t="s">
        <v>418</v>
      </c>
      <c r="B346" s="72" t="s">
        <v>124</v>
      </c>
      <c r="C346" s="235"/>
      <c r="D346" s="40" t="s">
        <v>732</v>
      </c>
      <c r="E346" s="475" t="s">
        <v>497</v>
      </c>
      <c r="F346" s="258"/>
      <c r="G346" s="93" t="s">
        <v>172</v>
      </c>
      <c r="H346" s="72" t="s">
        <v>495</v>
      </c>
      <c r="I346" s="202"/>
      <c r="J346" s="202"/>
      <c r="K346" s="202"/>
      <c r="L346" s="202"/>
      <c r="M346" s="188"/>
      <c r="N346" s="96">
        <v>10</v>
      </c>
      <c r="O346" s="160">
        <v>2</v>
      </c>
      <c r="P346" s="160">
        <v>0.9</v>
      </c>
      <c r="Q346" s="160">
        <v>3</v>
      </c>
      <c r="R346" s="160" t="s">
        <v>758</v>
      </c>
      <c r="S346" s="160" t="s">
        <v>73</v>
      </c>
      <c r="T346" s="914"/>
      <c r="U346" s="47"/>
      <c r="V346" s="48" t="str">
        <f t="shared" si="67"/>
        <v/>
      </c>
      <c r="W346" s="49"/>
      <c r="X346" s="617"/>
      <c r="Y346" s="570">
        <f>VLOOKUP(E346,[2]analysis!$B$1:$AB$65536,27,FALSE)</f>
        <v>42.2</v>
      </c>
      <c r="Z346" s="553">
        <f t="shared" si="68"/>
        <v>42.2</v>
      </c>
      <c r="AA346" s="54"/>
      <c r="AB346" s="54"/>
      <c r="AC346" s="54"/>
      <c r="AD346" s="54"/>
      <c r="AE346" s="54"/>
      <c r="AF346" s="560">
        <f t="shared" si="64"/>
        <v>0</v>
      </c>
      <c r="AG346" s="560">
        <f t="shared" ref="AG346:AG409" si="69">T346*$AG$30</f>
        <v>0</v>
      </c>
      <c r="AH346" s="37">
        <f t="shared" ref="AH346:AH409" si="70">AG346/1.1</f>
        <v>0</v>
      </c>
      <c r="AI346" s="560">
        <f t="shared" ref="AI346:AI409" si="71">AF346+AH346</f>
        <v>0</v>
      </c>
      <c r="AJ346" s="560">
        <f t="shared" ref="AJ346:AJ409" si="72">T346*AJ$30</f>
        <v>0</v>
      </c>
      <c r="AK346" s="560">
        <f t="shared" ref="AK346:AK409" si="73">AJ346/1.1</f>
        <v>0</v>
      </c>
      <c r="AL346" s="560">
        <f t="shared" ref="AL346:AL409" si="74">$AF346+AK346</f>
        <v>0</v>
      </c>
      <c r="AM346" s="55"/>
      <c r="AN346" s="55"/>
      <c r="AO346" s="55"/>
      <c r="AP346" s="55"/>
      <c r="AQ346" s="55"/>
      <c r="AR346" s="55"/>
      <c r="AS346" s="55"/>
    </row>
    <row r="347" spans="1:45" s="56" customFormat="1" ht="12.75" customHeight="1" x14ac:dyDescent="0.2">
      <c r="A347" s="40" t="s">
        <v>418</v>
      </c>
      <c r="B347" s="72" t="s">
        <v>124</v>
      </c>
      <c r="C347" s="235"/>
      <c r="D347" s="40" t="s">
        <v>732</v>
      </c>
      <c r="E347" s="475" t="s">
        <v>498</v>
      </c>
      <c r="F347" s="258"/>
      <c r="G347" s="93" t="s">
        <v>172</v>
      </c>
      <c r="H347" s="72" t="s">
        <v>495</v>
      </c>
      <c r="I347" s="202"/>
      <c r="J347" s="202"/>
      <c r="K347" s="202"/>
      <c r="L347" s="202"/>
      <c r="M347" s="188"/>
      <c r="N347" s="96">
        <v>10</v>
      </c>
      <c r="O347" s="160">
        <v>3</v>
      </c>
      <c r="P347" s="160">
        <v>1</v>
      </c>
      <c r="Q347" s="160">
        <v>4</v>
      </c>
      <c r="R347" s="160" t="s">
        <v>758</v>
      </c>
      <c r="S347" s="160" t="s">
        <v>1133</v>
      </c>
      <c r="T347" s="914"/>
      <c r="U347" s="47"/>
      <c r="V347" s="48" t="str">
        <f t="shared" si="67"/>
        <v/>
      </c>
      <c r="W347" s="49"/>
      <c r="X347" s="617"/>
      <c r="Y347" s="570">
        <f>VLOOKUP(E347,[2]analysis!$B$1:$AB$65536,27,FALSE)</f>
        <v>42.2</v>
      </c>
      <c r="Z347" s="553">
        <f t="shared" si="68"/>
        <v>42.2</v>
      </c>
      <c r="AA347" s="54"/>
      <c r="AB347" s="54"/>
      <c r="AC347" s="54"/>
      <c r="AD347" s="54"/>
      <c r="AE347" s="54"/>
      <c r="AF347" s="560">
        <f t="shared" si="64"/>
        <v>0</v>
      </c>
      <c r="AG347" s="560">
        <f t="shared" si="69"/>
        <v>0</v>
      </c>
      <c r="AH347" s="37">
        <f t="shared" si="70"/>
        <v>0</v>
      </c>
      <c r="AI347" s="560">
        <f t="shared" si="71"/>
        <v>0</v>
      </c>
      <c r="AJ347" s="560">
        <f t="shared" si="72"/>
        <v>0</v>
      </c>
      <c r="AK347" s="560">
        <f t="shared" si="73"/>
        <v>0</v>
      </c>
      <c r="AL347" s="560">
        <f t="shared" si="74"/>
        <v>0</v>
      </c>
      <c r="AM347" s="55"/>
      <c r="AN347" s="55"/>
      <c r="AO347" s="55"/>
      <c r="AP347" s="55"/>
      <c r="AQ347" s="55"/>
      <c r="AR347" s="55"/>
      <c r="AS347" s="55"/>
    </row>
    <row r="348" spans="1:45" s="56" customFormat="1" ht="12.75" customHeight="1" x14ac:dyDescent="0.2">
      <c r="A348" s="40" t="s">
        <v>418</v>
      </c>
      <c r="B348" s="72" t="s">
        <v>124</v>
      </c>
      <c r="C348" s="235"/>
      <c r="D348" s="40" t="s">
        <v>732</v>
      </c>
      <c r="E348" s="475" t="s">
        <v>499</v>
      </c>
      <c r="F348" s="258"/>
      <c r="G348" s="93" t="s">
        <v>172</v>
      </c>
      <c r="H348" s="72" t="s">
        <v>495</v>
      </c>
      <c r="I348" s="202"/>
      <c r="J348" s="202"/>
      <c r="K348" s="202"/>
      <c r="L348" s="202"/>
      <c r="M348" s="188"/>
      <c r="N348" s="96">
        <v>10</v>
      </c>
      <c r="O348" s="160">
        <v>4</v>
      </c>
      <c r="P348" s="160">
        <v>1</v>
      </c>
      <c r="Q348" s="160">
        <v>4</v>
      </c>
      <c r="R348" s="160" t="s">
        <v>758</v>
      </c>
      <c r="S348" s="160" t="s">
        <v>73</v>
      </c>
      <c r="T348" s="914"/>
      <c r="U348" s="47"/>
      <c r="V348" s="48" t="str">
        <f t="shared" si="67"/>
        <v/>
      </c>
      <c r="W348" s="49"/>
      <c r="X348" s="617"/>
      <c r="Y348" s="570">
        <f>VLOOKUP(E348,[2]analysis!$B$1:$AB$65536,27,FALSE)</f>
        <v>42.2</v>
      </c>
      <c r="Z348" s="553">
        <f t="shared" si="68"/>
        <v>42.2</v>
      </c>
      <c r="AA348" s="54"/>
      <c r="AB348" s="54"/>
      <c r="AC348" s="54"/>
      <c r="AD348" s="54"/>
      <c r="AE348" s="54"/>
      <c r="AF348" s="560">
        <f t="shared" si="64"/>
        <v>0</v>
      </c>
      <c r="AG348" s="560">
        <f t="shared" si="69"/>
        <v>0</v>
      </c>
      <c r="AH348" s="37">
        <f t="shared" si="70"/>
        <v>0</v>
      </c>
      <c r="AI348" s="560">
        <f t="shared" si="71"/>
        <v>0</v>
      </c>
      <c r="AJ348" s="560">
        <f t="shared" si="72"/>
        <v>0</v>
      </c>
      <c r="AK348" s="560">
        <f t="shared" si="73"/>
        <v>0</v>
      </c>
      <c r="AL348" s="560">
        <f t="shared" si="74"/>
        <v>0</v>
      </c>
      <c r="AM348" s="55"/>
      <c r="AN348" s="55"/>
      <c r="AO348" s="55"/>
      <c r="AP348" s="55"/>
      <c r="AQ348" s="55"/>
      <c r="AR348" s="55"/>
      <c r="AS348" s="55"/>
    </row>
    <row r="349" spans="1:45" s="56" customFormat="1" ht="12.75" customHeight="1" x14ac:dyDescent="0.2">
      <c r="A349" s="40" t="s">
        <v>418</v>
      </c>
      <c r="B349" s="72" t="s">
        <v>124</v>
      </c>
      <c r="C349" s="235"/>
      <c r="D349" s="40" t="s">
        <v>732</v>
      </c>
      <c r="E349" s="475" t="s">
        <v>500</v>
      </c>
      <c r="F349" s="258"/>
      <c r="G349" s="93" t="s">
        <v>172</v>
      </c>
      <c r="H349" s="220" t="s">
        <v>495</v>
      </c>
      <c r="I349" s="209"/>
      <c r="J349" s="209"/>
      <c r="K349" s="209"/>
      <c r="L349" s="209"/>
      <c r="M349" s="200"/>
      <c r="N349" s="96">
        <v>10</v>
      </c>
      <c r="O349" s="160">
        <v>5</v>
      </c>
      <c r="P349" s="160">
        <v>1.2</v>
      </c>
      <c r="Q349" s="160">
        <v>4</v>
      </c>
      <c r="R349" s="160" t="s">
        <v>758</v>
      </c>
      <c r="S349" s="160" t="s">
        <v>1133</v>
      </c>
      <c r="T349" s="914"/>
      <c r="U349" s="47"/>
      <c r="V349" s="48" t="str">
        <f t="shared" si="67"/>
        <v/>
      </c>
      <c r="W349" s="49"/>
      <c r="X349" s="617"/>
      <c r="Y349" s="570">
        <f>VLOOKUP(E349,[2]analysis!$B$1:$AB$65536,27,FALSE)</f>
        <v>42.2</v>
      </c>
      <c r="Z349" s="553">
        <f t="shared" si="68"/>
        <v>42.2</v>
      </c>
      <c r="AA349" s="54"/>
      <c r="AB349" s="54"/>
      <c r="AC349" s="54"/>
      <c r="AD349" s="54"/>
      <c r="AE349" s="54"/>
      <c r="AF349" s="560">
        <f t="shared" si="64"/>
        <v>0</v>
      </c>
      <c r="AG349" s="560">
        <f t="shared" si="69"/>
        <v>0</v>
      </c>
      <c r="AH349" s="37">
        <f t="shared" si="70"/>
        <v>0</v>
      </c>
      <c r="AI349" s="560">
        <f t="shared" si="71"/>
        <v>0</v>
      </c>
      <c r="AJ349" s="560">
        <f t="shared" si="72"/>
        <v>0</v>
      </c>
      <c r="AK349" s="560">
        <f t="shared" si="73"/>
        <v>0</v>
      </c>
      <c r="AL349" s="560">
        <f t="shared" si="74"/>
        <v>0</v>
      </c>
      <c r="AM349" s="55"/>
      <c r="AN349" s="55"/>
      <c r="AO349" s="55"/>
      <c r="AP349" s="55"/>
      <c r="AQ349" s="55"/>
      <c r="AR349" s="55"/>
      <c r="AS349" s="55"/>
    </row>
    <row r="350" spans="1:45" s="56" customFormat="1" ht="12.75" customHeight="1" x14ac:dyDescent="0.2">
      <c r="A350" s="40" t="s">
        <v>418</v>
      </c>
      <c r="B350" s="72" t="s">
        <v>124</v>
      </c>
      <c r="C350" s="235"/>
      <c r="D350" s="40" t="s">
        <v>732</v>
      </c>
      <c r="E350" s="475" t="s">
        <v>501</v>
      </c>
      <c r="F350" s="258"/>
      <c r="G350" s="93" t="s">
        <v>172</v>
      </c>
      <c r="H350" s="220" t="s">
        <v>495</v>
      </c>
      <c r="I350" s="209"/>
      <c r="J350" s="209"/>
      <c r="K350" s="209"/>
      <c r="L350" s="209"/>
      <c r="M350" s="200"/>
      <c r="N350" s="96">
        <v>10</v>
      </c>
      <c r="O350" s="160">
        <v>6</v>
      </c>
      <c r="P350" s="160">
        <v>1.2</v>
      </c>
      <c r="Q350" s="160">
        <v>4</v>
      </c>
      <c r="R350" s="160" t="s">
        <v>758</v>
      </c>
      <c r="S350" s="160" t="s">
        <v>73</v>
      </c>
      <c r="T350" s="914"/>
      <c r="U350" s="47"/>
      <c r="V350" s="48" t="str">
        <f t="shared" si="67"/>
        <v/>
      </c>
      <c r="W350" s="49"/>
      <c r="X350" s="617"/>
      <c r="Y350" s="570">
        <f>VLOOKUP(E350,[2]analysis!$B$1:$AB$65536,27,FALSE)</f>
        <v>42.2</v>
      </c>
      <c r="Z350" s="553">
        <f t="shared" si="68"/>
        <v>42.2</v>
      </c>
      <c r="AA350" s="54"/>
      <c r="AB350" s="54"/>
      <c r="AC350" s="54"/>
      <c r="AD350" s="54"/>
      <c r="AE350" s="54"/>
      <c r="AF350" s="560">
        <f t="shared" si="64"/>
        <v>0</v>
      </c>
      <c r="AG350" s="560">
        <f t="shared" si="69"/>
        <v>0</v>
      </c>
      <c r="AH350" s="37">
        <f t="shared" si="70"/>
        <v>0</v>
      </c>
      <c r="AI350" s="560">
        <f t="shared" si="71"/>
        <v>0</v>
      </c>
      <c r="AJ350" s="560">
        <f t="shared" si="72"/>
        <v>0</v>
      </c>
      <c r="AK350" s="560">
        <f t="shared" si="73"/>
        <v>0</v>
      </c>
      <c r="AL350" s="560">
        <f t="shared" si="74"/>
        <v>0</v>
      </c>
      <c r="AM350" s="55"/>
      <c r="AN350" s="55"/>
      <c r="AO350" s="55"/>
      <c r="AP350" s="55"/>
      <c r="AQ350" s="55"/>
      <c r="AR350" s="55"/>
      <c r="AS350" s="55"/>
    </row>
    <row r="351" spans="1:45" s="56" customFormat="1" ht="12.75" customHeight="1" x14ac:dyDescent="0.2">
      <c r="A351" s="40" t="s">
        <v>418</v>
      </c>
      <c r="B351" s="72" t="s">
        <v>124</v>
      </c>
      <c r="C351" s="235"/>
      <c r="D351" s="40" t="s">
        <v>732</v>
      </c>
      <c r="E351" s="475" t="s">
        <v>502</v>
      </c>
      <c r="F351" s="258"/>
      <c r="G351" s="93" t="s">
        <v>172</v>
      </c>
      <c r="H351" s="220" t="s">
        <v>495</v>
      </c>
      <c r="I351" s="209"/>
      <c r="J351" s="209"/>
      <c r="K351" s="209"/>
      <c r="L351" s="209"/>
      <c r="M351" s="200"/>
      <c r="N351" s="96">
        <v>10</v>
      </c>
      <c r="O351" s="160">
        <v>7</v>
      </c>
      <c r="P351" s="160">
        <v>1.5</v>
      </c>
      <c r="Q351" s="160"/>
      <c r="R351" s="160" t="s">
        <v>758</v>
      </c>
      <c r="S351" s="160" t="s">
        <v>1133</v>
      </c>
      <c r="T351" s="914"/>
      <c r="U351" s="47"/>
      <c r="V351" s="48" t="str">
        <f t="shared" si="67"/>
        <v/>
      </c>
      <c r="W351" s="49"/>
      <c r="X351" s="617"/>
      <c r="Y351" s="570">
        <f>VLOOKUP(E351,[2]analysis!$B$1:$AB$65536,27,FALSE)</f>
        <v>42.2</v>
      </c>
      <c r="Z351" s="553">
        <f t="shared" si="68"/>
        <v>42.2</v>
      </c>
      <c r="AA351" s="54"/>
      <c r="AB351" s="54"/>
      <c r="AC351" s="54"/>
      <c r="AD351" s="54"/>
      <c r="AE351" s="54"/>
      <c r="AF351" s="560">
        <f t="shared" si="64"/>
        <v>0</v>
      </c>
      <c r="AG351" s="560">
        <f t="shared" si="69"/>
        <v>0</v>
      </c>
      <c r="AH351" s="37">
        <f t="shared" si="70"/>
        <v>0</v>
      </c>
      <c r="AI351" s="560">
        <f t="shared" si="71"/>
        <v>0</v>
      </c>
      <c r="AJ351" s="560">
        <f t="shared" si="72"/>
        <v>0</v>
      </c>
      <c r="AK351" s="560">
        <f t="shared" si="73"/>
        <v>0</v>
      </c>
      <c r="AL351" s="560">
        <f t="shared" si="74"/>
        <v>0</v>
      </c>
      <c r="AM351" s="55"/>
      <c r="AN351" s="55"/>
      <c r="AO351" s="55"/>
      <c r="AP351" s="55"/>
      <c r="AQ351" s="55"/>
      <c r="AR351" s="55"/>
      <c r="AS351" s="55"/>
    </row>
    <row r="352" spans="1:45" s="56" customFormat="1" ht="12.75" customHeight="1" x14ac:dyDescent="0.2">
      <c r="A352" s="40" t="s">
        <v>418</v>
      </c>
      <c r="B352" s="72" t="s">
        <v>124</v>
      </c>
      <c r="C352" s="235"/>
      <c r="D352" s="40" t="s">
        <v>732</v>
      </c>
      <c r="E352" s="475" t="s">
        <v>503</v>
      </c>
      <c r="F352" s="258"/>
      <c r="G352" s="93" t="s">
        <v>172</v>
      </c>
      <c r="H352" s="220" t="s">
        <v>495</v>
      </c>
      <c r="I352" s="209"/>
      <c r="J352" s="209"/>
      <c r="K352" s="209"/>
      <c r="L352" s="209"/>
      <c r="M352" s="200"/>
      <c r="N352" s="96">
        <v>10</v>
      </c>
      <c r="O352" s="160">
        <v>8</v>
      </c>
      <c r="P352" s="160">
        <v>1.5</v>
      </c>
      <c r="Q352" s="160"/>
      <c r="R352" s="160" t="s">
        <v>758</v>
      </c>
      <c r="S352" s="160" t="s">
        <v>63</v>
      </c>
      <c r="T352" s="914"/>
      <c r="U352" s="47"/>
      <c r="V352" s="48" t="str">
        <f t="shared" si="67"/>
        <v/>
      </c>
      <c r="W352" s="49"/>
      <c r="X352" s="617"/>
      <c r="Y352" s="570">
        <f>VLOOKUP(E352,[2]analysis!$B$1:$AB$65536,27,FALSE)</f>
        <v>42.2</v>
      </c>
      <c r="Z352" s="553">
        <f t="shared" si="68"/>
        <v>42.2</v>
      </c>
      <c r="AA352" s="54"/>
      <c r="AB352" s="54"/>
      <c r="AC352" s="54"/>
      <c r="AD352" s="54"/>
      <c r="AE352" s="54"/>
      <c r="AF352" s="560">
        <f t="shared" si="64"/>
        <v>0</v>
      </c>
      <c r="AG352" s="560">
        <f t="shared" si="69"/>
        <v>0</v>
      </c>
      <c r="AH352" s="37">
        <f t="shared" si="70"/>
        <v>0</v>
      </c>
      <c r="AI352" s="560">
        <f t="shared" si="71"/>
        <v>0</v>
      </c>
      <c r="AJ352" s="560">
        <f t="shared" si="72"/>
        <v>0</v>
      </c>
      <c r="AK352" s="560">
        <f t="shared" si="73"/>
        <v>0</v>
      </c>
      <c r="AL352" s="560">
        <f t="shared" si="74"/>
        <v>0</v>
      </c>
      <c r="AM352" s="55"/>
      <c r="AN352" s="55"/>
      <c r="AO352" s="55"/>
      <c r="AP352" s="55"/>
      <c r="AQ352" s="55"/>
      <c r="AR352" s="55"/>
      <c r="AS352" s="55"/>
    </row>
    <row r="353" spans="1:45" s="56" customFormat="1" ht="13.5" customHeight="1" thickBot="1" x14ac:dyDescent="0.25">
      <c r="A353" s="40" t="s">
        <v>418</v>
      </c>
      <c r="B353" s="72" t="s">
        <v>124</v>
      </c>
      <c r="C353" s="235"/>
      <c r="D353" s="40" t="s">
        <v>732</v>
      </c>
      <c r="E353" s="476" t="s">
        <v>504</v>
      </c>
      <c r="F353" s="452"/>
      <c r="G353" s="94" t="s">
        <v>172</v>
      </c>
      <c r="H353" s="220" t="s">
        <v>495</v>
      </c>
      <c r="I353" s="209"/>
      <c r="J353" s="209"/>
      <c r="K353" s="209"/>
      <c r="L353" s="209"/>
      <c r="M353" s="200"/>
      <c r="N353" s="178">
        <v>10</v>
      </c>
      <c r="O353" s="280">
        <v>9</v>
      </c>
      <c r="P353" s="280">
        <v>1.5</v>
      </c>
      <c r="Q353" s="280"/>
      <c r="R353" s="280" t="s">
        <v>758</v>
      </c>
      <c r="S353" s="280" t="s">
        <v>73</v>
      </c>
      <c r="T353" s="914"/>
      <c r="U353" s="135"/>
      <c r="V353" s="136" t="str">
        <f t="shared" si="67"/>
        <v/>
      </c>
      <c r="W353" s="137"/>
      <c r="X353" s="617"/>
      <c r="Y353" s="570">
        <f>VLOOKUP(E353,[2]analysis!$B$1:$AB$65536,27,FALSE)</f>
        <v>42.2</v>
      </c>
      <c r="Z353" s="553">
        <f t="shared" si="68"/>
        <v>42.2</v>
      </c>
      <c r="AA353" s="54"/>
      <c r="AB353" s="54"/>
      <c r="AC353" s="54"/>
      <c r="AD353" s="54"/>
      <c r="AE353" s="54"/>
      <c r="AF353" s="560">
        <f t="shared" si="64"/>
        <v>0</v>
      </c>
      <c r="AG353" s="560">
        <f t="shared" si="69"/>
        <v>0</v>
      </c>
      <c r="AH353" s="37">
        <f t="shared" si="70"/>
        <v>0</v>
      </c>
      <c r="AI353" s="560">
        <f t="shared" si="71"/>
        <v>0</v>
      </c>
      <c r="AJ353" s="560">
        <f t="shared" si="72"/>
        <v>0</v>
      </c>
      <c r="AK353" s="560">
        <f t="shared" si="73"/>
        <v>0</v>
      </c>
      <c r="AL353" s="560">
        <f t="shared" si="74"/>
        <v>0</v>
      </c>
      <c r="AM353" s="55"/>
      <c r="AN353" s="55"/>
      <c r="AO353" s="55"/>
      <c r="AP353" s="55"/>
      <c r="AQ353" s="55"/>
      <c r="AR353" s="55"/>
      <c r="AS353" s="55"/>
    </row>
    <row r="354" spans="1:45" s="39" customFormat="1" ht="38.25" x14ac:dyDescent="0.2">
      <c r="A354" s="41" t="s">
        <v>418</v>
      </c>
      <c r="B354" s="586" t="s">
        <v>124</v>
      </c>
      <c r="C354" s="587"/>
      <c r="D354" s="41" t="s">
        <v>732</v>
      </c>
      <c r="E354" s="475"/>
      <c r="F354" s="258"/>
      <c r="G354" s="93" t="s">
        <v>5</v>
      </c>
      <c r="H354" s="628" t="s">
        <v>882</v>
      </c>
      <c r="I354" s="589"/>
      <c r="J354" s="589"/>
      <c r="K354" s="589"/>
      <c r="L354" s="589"/>
      <c r="M354" s="590"/>
      <c r="N354" s="73"/>
      <c r="O354" s="247" t="s">
        <v>15</v>
      </c>
      <c r="P354" s="247" t="s">
        <v>754</v>
      </c>
      <c r="Q354" s="247" t="s">
        <v>755</v>
      </c>
      <c r="R354" s="247" t="s">
        <v>756</v>
      </c>
      <c r="S354" s="247" t="s">
        <v>757</v>
      </c>
      <c r="T354" s="924"/>
      <c r="U354" s="47"/>
      <c r="V354" s="48" t="str">
        <f t="shared" si="67"/>
        <v/>
      </c>
      <c r="W354" s="49"/>
      <c r="X354" s="617"/>
      <c r="Y354" s="570" t="e">
        <f>VLOOKUP(E354,[1]Analysis!$E$1:$W$65536,19,FALSE)</f>
        <v>#N/A</v>
      </c>
      <c r="Z354" s="553" t="e">
        <f>Y354-T354</f>
        <v>#N/A</v>
      </c>
      <c r="AA354" s="37"/>
      <c r="AB354" s="37"/>
      <c r="AC354" s="37"/>
      <c r="AD354" s="37"/>
      <c r="AE354" s="37"/>
      <c r="AF354" s="560">
        <f t="shared" si="64"/>
        <v>0</v>
      </c>
      <c r="AG354" s="560">
        <f t="shared" si="69"/>
        <v>0</v>
      </c>
      <c r="AH354" s="37">
        <f t="shared" si="70"/>
        <v>0</v>
      </c>
      <c r="AI354" s="560">
        <f t="shared" si="71"/>
        <v>0</v>
      </c>
      <c r="AJ354" s="560">
        <f t="shared" si="72"/>
        <v>0</v>
      </c>
      <c r="AK354" s="560">
        <f t="shared" si="73"/>
        <v>0</v>
      </c>
      <c r="AL354" s="560">
        <f t="shared" si="74"/>
        <v>0</v>
      </c>
      <c r="AM354" s="38"/>
      <c r="AN354" s="38"/>
      <c r="AO354" s="38"/>
      <c r="AP354" s="38"/>
      <c r="AQ354" s="38"/>
      <c r="AR354" s="38"/>
      <c r="AS354" s="38"/>
    </row>
    <row r="355" spans="1:45" s="56" customFormat="1" ht="12.75" customHeight="1" x14ac:dyDescent="0.2">
      <c r="A355" s="40" t="s">
        <v>418</v>
      </c>
      <c r="B355" s="72" t="s">
        <v>124</v>
      </c>
      <c r="C355" s="235"/>
      <c r="D355" s="40" t="s">
        <v>732</v>
      </c>
      <c r="E355" s="475" t="s">
        <v>514</v>
      </c>
      <c r="F355" s="258"/>
      <c r="G355" s="93" t="s">
        <v>172</v>
      </c>
      <c r="H355" s="220" t="s">
        <v>513</v>
      </c>
      <c r="I355" s="209"/>
      <c r="J355" s="209"/>
      <c r="K355" s="209"/>
      <c r="L355" s="209"/>
      <c r="M355" s="200"/>
      <c r="N355" s="96">
        <v>10</v>
      </c>
      <c r="O355" s="160">
        <v>1</v>
      </c>
      <c r="P355" s="160">
        <v>1.2</v>
      </c>
      <c r="Q355" s="160">
        <v>8</v>
      </c>
      <c r="R355" s="160" t="s">
        <v>758</v>
      </c>
      <c r="S355" s="160" t="s">
        <v>1133</v>
      </c>
      <c r="T355" s="914"/>
      <c r="U355" s="47"/>
      <c r="V355" s="48" t="str">
        <f t="shared" si="67"/>
        <v/>
      </c>
      <c r="W355" s="49"/>
      <c r="X355" s="617"/>
      <c r="Y355" s="570">
        <f>VLOOKUP(E355,[2]analysis!$B$1:$AB$65536,27,FALSE)</f>
        <v>42.2</v>
      </c>
      <c r="Z355" s="553">
        <f t="shared" ref="Z355:Z363" si="75">Y355-AI355</f>
        <v>42.2</v>
      </c>
      <c r="AA355" s="54"/>
      <c r="AB355" s="54"/>
      <c r="AC355" s="54"/>
      <c r="AD355" s="54"/>
      <c r="AE355" s="54"/>
      <c r="AF355" s="560">
        <f t="shared" si="64"/>
        <v>0</v>
      </c>
      <c r="AG355" s="560">
        <f t="shared" si="69"/>
        <v>0</v>
      </c>
      <c r="AH355" s="37">
        <f t="shared" si="70"/>
        <v>0</v>
      </c>
      <c r="AI355" s="560">
        <f t="shared" si="71"/>
        <v>0</v>
      </c>
      <c r="AJ355" s="560">
        <f t="shared" si="72"/>
        <v>0</v>
      </c>
      <c r="AK355" s="560">
        <f t="shared" si="73"/>
        <v>0</v>
      </c>
      <c r="AL355" s="560">
        <f t="shared" si="74"/>
        <v>0</v>
      </c>
      <c r="AM355" s="55"/>
      <c r="AN355" s="55"/>
      <c r="AO355" s="55"/>
      <c r="AP355" s="55"/>
      <c r="AQ355" s="55"/>
      <c r="AR355" s="55"/>
      <c r="AS355" s="55"/>
    </row>
    <row r="356" spans="1:45" s="56" customFormat="1" ht="12.75" customHeight="1" x14ac:dyDescent="0.2">
      <c r="A356" s="40" t="s">
        <v>418</v>
      </c>
      <c r="B356" s="72" t="s">
        <v>124</v>
      </c>
      <c r="C356" s="235"/>
      <c r="D356" s="40" t="s">
        <v>732</v>
      </c>
      <c r="E356" s="475" t="s">
        <v>515</v>
      </c>
      <c r="F356" s="258"/>
      <c r="G356" s="93" t="s">
        <v>172</v>
      </c>
      <c r="H356" s="220" t="s">
        <v>513</v>
      </c>
      <c r="I356" s="209"/>
      <c r="J356" s="209"/>
      <c r="K356" s="209"/>
      <c r="L356" s="209"/>
      <c r="M356" s="200"/>
      <c r="N356" s="96">
        <v>10</v>
      </c>
      <c r="O356" s="160">
        <v>2</v>
      </c>
      <c r="P356" s="160">
        <v>1.2</v>
      </c>
      <c r="Q356" s="160">
        <v>8</v>
      </c>
      <c r="R356" s="160" t="s">
        <v>758</v>
      </c>
      <c r="S356" s="160" t="s">
        <v>63</v>
      </c>
      <c r="T356" s="914"/>
      <c r="U356" s="47"/>
      <c r="V356" s="48" t="str">
        <f t="shared" si="67"/>
        <v/>
      </c>
      <c r="W356" s="49"/>
      <c r="X356" s="617"/>
      <c r="Y356" s="570">
        <f>VLOOKUP(E356,[2]analysis!$B$1:$AB$65536,27,FALSE)</f>
        <v>42.2</v>
      </c>
      <c r="Z356" s="553">
        <f t="shared" si="75"/>
        <v>42.2</v>
      </c>
      <c r="AA356" s="54"/>
      <c r="AB356" s="54"/>
      <c r="AC356" s="54"/>
      <c r="AD356" s="54"/>
      <c r="AE356" s="54"/>
      <c r="AF356" s="560">
        <f t="shared" si="64"/>
        <v>0</v>
      </c>
      <c r="AG356" s="560">
        <f t="shared" si="69"/>
        <v>0</v>
      </c>
      <c r="AH356" s="37">
        <f t="shared" si="70"/>
        <v>0</v>
      </c>
      <c r="AI356" s="560">
        <f t="shared" si="71"/>
        <v>0</v>
      </c>
      <c r="AJ356" s="560">
        <f t="shared" si="72"/>
        <v>0</v>
      </c>
      <c r="AK356" s="560">
        <f t="shared" si="73"/>
        <v>0</v>
      </c>
      <c r="AL356" s="560">
        <f t="shared" si="74"/>
        <v>0</v>
      </c>
      <c r="AM356" s="55"/>
      <c r="AN356" s="55"/>
      <c r="AO356" s="55"/>
      <c r="AP356" s="55"/>
      <c r="AQ356" s="55"/>
      <c r="AR356" s="55"/>
      <c r="AS356" s="55"/>
    </row>
    <row r="357" spans="1:45" s="56" customFormat="1" ht="12.75" customHeight="1" x14ac:dyDescent="0.2">
      <c r="A357" s="40" t="s">
        <v>418</v>
      </c>
      <c r="B357" s="72" t="s">
        <v>124</v>
      </c>
      <c r="C357" s="235"/>
      <c r="D357" s="40" t="s">
        <v>732</v>
      </c>
      <c r="E357" s="475" t="s">
        <v>516</v>
      </c>
      <c r="F357" s="258"/>
      <c r="G357" s="93" t="s">
        <v>172</v>
      </c>
      <c r="H357" s="220" t="s">
        <v>513</v>
      </c>
      <c r="I357" s="209"/>
      <c r="J357" s="209"/>
      <c r="K357" s="209"/>
      <c r="L357" s="209"/>
      <c r="M357" s="200"/>
      <c r="N357" s="96">
        <v>10</v>
      </c>
      <c r="O357" s="160">
        <v>3</v>
      </c>
      <c r="P357" s="160">
        <v>1.2</v>
      </c>
      <c r="Q357" s="160">
        <v>8</v>
      </c>
      <c r="R357" s="160" t="s">
        <v>758</v>
      </c>
      <c r="S357" s="160" t="s">
        <v>73</v>
      </c>
      <c r="T357" s="914"/>
      <c r="U357" s="47"/>
      <c r="V357" s="48" t="str">
        <f t="shared" si="67"/>
        <v/>
      </c>
      <c r="W357" s="49"/>
      <c r="X357" s="617"/>
      <c r="Y357" s="570">
        <f>VLOOKUP(E357,[2]analysis!$B$1:$AB$65536,27,FALSE)</f>
        <v>42.2</v>
      </c>
      <c r="Z357" s="553">
        <f t="shared" si="75"/>
        <v>42.2</v>
      </c>
      <c r="AA357" s="54"/>
      <c r="AB357" s="54"/>
      <c r="AC357" s="54"/>
      <c r="AD357" s="54"/>
      <c r="AE357" s="54"/>
      <c r="AF357" s="560">
        <f t="shared" si="64"/>
        <v>0</v>
      </c>
      <c r="AG357" s="560">
        <f t="shared" si="69"/>
        <v>0</v>
      </c>
      <c r="AH357" s="37">
        <f t="shared" si="70"/>
        <v>0</v>
      </c>
      <c r="AI357" s="560">
        <f t="shared" si="71"/>
        <v>0</v>
      </c>
      <c r="AJ357" s="560">
        <f t="shared" si="72"/>
        <v>0</v>
      </c>
      <c r="AK357" s="560">
        <f t="shared" si="73"/>
        <v>0</v>
      </c>
      <c r="AL357" s="560">
        <f t="shared" si="74"/>
        <v>0</v>
      </c>
      <c r="AM357" s="55"/>
      <c r="AN357" s="55"/>
      <c r="AO357" s="55"/>
      <c r="AP357" s="55"/>
      <c r="AQ357" s="55"/>
      <c r="AR357" s="55"/>
      <c r="AS357" s="55"/>
    </row>
    <row r="358" spans="1:45" s="56" customFormat="1" ht="12.75" customHeight="1" x14ac:dyDescent="0.2">
      <c r="A358" s="40" t="s">
        <v>418</v>
      </c>
      <c r="B358" s="72" t="s">
        <v>124</v>
      </c>
      <c r="C358" s="235"/>
      <c r="D358" s="40" t="s">
        <v>732</v>
      </c>
      <c r="E358" s="475" t="s">
        <v>517</v>
      </c>
      <c r="F358" s="258"/>
      <c r="G358" s="93" t="s">
        <v>172</v>
      </c>
      <c r="H358" s="72" t="s">
        <v>513</v>
      </c>
      <c r="I358" s="202"/>
      <c r="J358" s="202"/>
      <c r="K358" s="202"/>
      <c r="L358" s="202"/>
      <c r="M358" s="188"/>
      <c r="N358" s="96">
        <v>10</v>
      </c>
      <c r="O358" s="160">
        <v>4</v>
      </c>
      <c r="P358" s="160">
        <v>1.4</v>
      </c>
      <c r="Q358" s="160">
        <v>8</v>
      </c>
      <c r="R358" s="160" t="s">
        <v>758</v>
      </c>
      <c r="S358" s="160" t="s">
        <v>1133</v>
      </c>
      <c r="T358" s="914"/>
      <c r="U358" s="47"/>
      <c r="V358" s="48" t="str">
        <f t="shared" si="67"/>
        <v/>
      </c>
      <c r="W358" s="49"/>
      <c r="X358" s="617"/>
      <c r="Y358" s="570">
        <f>VLOOKUP(E358,[2]analysis!$B$1:$AB$65536,27,FALSE)</f>
        <v>42.2</v>
      </c>
      <c r="Z358" s="553">
        <f t="shared" si="75"/>
        <v>42.2</v>
      </c>
      <c r="AA358" s="54"/>
      <c r="AB358" s="54"/>
      <c r="AC358" s="54"/>
      <c r="AD358" s="54"/>
      <c r="AE358" s="54"/>
      <c r="AF358" s="560">
        <f t="shared" si="64"/>
        <v>0</v>
      </c>
      <c r="AG358" s="560">
        <f t="shared" si="69"/>
        <v>0</v>
      </c>
      <c r="AH358" s="37">
        <f t="shared" si="70"/>
        <v>0</v>
      </c>
      <c r="AI358" s="560">
        <f t="shared" si="71"/>
        <v>0</v>
      </c>
      <c r="AJ358" s="560">
        <f t="shared" si="72"/>
        <v>0</v>
      </c>
      <c r="AK358" s="560">
        <f t="shared" si="73"/>
        <v>0</v>
      </c>
      <c r="AL358" s="560">
        <f t="shared" si="74"/>
        <v>0</v>
      </c>
      <c r="AM358" s="55"/>
      <c r="AN358" s="55"/>
      <c r="AO358" s="55"/>
      <c r="AP358" s="55"/>
      <c r="AQ358" s="55"/>
      <c r="AR358" s="55"/>
      <c r="AS358" s="55"/>
    </row>
    <row r="359" spans="1:45" s="56" customFormat="1" ht="12.75" customHeight="1" x14ac:dyDescent="0.2">
      <c r="A359" s="40" t="s">
        <v>418</v>
      </c>
      <c r="B359" s="72" t="s">
        <v>124</v>
      </c>
      <c r="C359" s="235"/>
      <c r="D359" s="40" t="s">
        <v>732</v>
      </c>
      <c r="E359" s="475" t="s">
        <v>518</v>
      </c>
      <c r="F359" s="258"/>
      <c r="G359" s="93" t="s">
        <v>172</v>
      </c>
      <c r="H359" s="72" t="s">
        <v>513</v>
      </c>
      <c r="I359" s="202"/>
      <c r="J359" s="202"/>
      <c r="K359" s="202"/>
      <c r="L359" s="202"/>
      <c r="M359" s="188"/>
      <c r="N359" s="96">
        <v>10</v>
      </c>
      <c r="O359" s="160">
        <v>5</v>
      </c>
      <c r="P359" s="160">
        <v>1.4</v>
      </c>
      <c r="Q359" s="160">
        <v>8</v>
      </c>
      <c r="R359" s="160" t="s">
        <v>758</v>
      </c>
      <c r="S359" s="160" t="s">
        <v>63</v>
      </c>
      <c r="T359" s="914"/>
      <c r="U359" s="47"/>
      <c r="V359" s="48" t="str">
        <f t="shared" si="67"/>
        <v/>
      </c>
      <c r="W359" s="49"/>
      <c r="X359" s="617"/>
      <c r="Y359" s="570">
        <f>VLOOKUP(E359,[2]analysis!$B$1:$AB$65536,27,FALSE)</f>
        <v>42.2</v>
      </c>
      <c r="Z359" s="553">
        <f t="shared" si="75"/>
        <v>42.2</v>
      </c>
      <c r="AA359" s="54"/>
      <c r="AB359" s="54"/>
      <c r="AC359" s="54"/>
      <c r="AD359" s="54"/>
      <c r="AE359" s="54"/>
      <c r="AF359" s="560">
        <f t="shared" si="64"/>
        <v>0</v>
      </c>
      <c r="AG359" s="560">
        <f t="shared" si="69"/>
        <v>0</v>
      </c>
      <c r="AH359" s="37">
        <f t="shared" si="70"/>
        <v>0</v>
      </c>
      <c r="AI359" s="560">
        <f t="shared" si="71"/>
        <v>0</v>
      </c>
      <c r="AJ359" s="560">
        <f t="shared" si="72"/>
        <v>0</v>
      </c>
      <c r="AK359" s="560">
        <f t="shared" si="73"/>
        <v>0</v>
      </c>
      <c r="AL359" s="560">
        <f t="shared" si="74"/>
        <v>0</v>
      </c>
      <c r="AM359" s="55"/>
      <c r="AN359" s="55"/>
      <c r="AO359" s="55"/>
      <c r="AP359" s="55"/>
      <c r="AQ359" s="55"/>
      <c r="AR359" s="55"/>
      <c r="AS359" s="55"/>
    </row>
    <row r="360" spans="1:45" s="56" customFormat="1" ht="12.75" customHeight="1" x14ac:dyDescent="0.2">
      <c r="A360" s="40" t="s">
        <v>418</v>
      </c>
      <c r="B360" s="72" t="s">
        <v>124</v>
      </c>
      <c r="C360" s="235"/>
      <c r="D360" s="40" t="s">
        <v>732</v>
      </c>
      <c r="E360" s="475" t="s">
        <v>519</v>
      </c>
      <c r="F360" s="258"/>
      <c r="G360" s="93" t="s">
        <v>172</v>
      </c>
      <c r="H360" s="72" t="s">
        <v>513</v>
      </c>
      <c r="I360" s="202"/>
      <c r="J360" s="202"/>
      <c r="K360" s="202"/>
      <c r="L360" s="202"/>
      <c r="M360" s="188"/>
      <c r="N360" s="96">
        <v>10</v>
      </c>
      <c r="O360" s="160">
        <v>6</v>
      </c>
      <c r="P360" s="160">
        <v>1.4</v>
      </c>
      <c r="Q360" s="160">
        <v>8</v>
      </c>
      <c r="R360" s="160" t="s">
        <v>758</v>
      </c>
      <c r="S360" s="160" t="s">
        <v>73</v>
      </c>
      <c r="T360" s="914"/>
      <c r="U360" s="47"/>
      <c r="V360" s="48" t="str">
        <f t="shared" si="67"/>
        <v/>
      </c>
      <c r="W360" s="49"/>
      <c r="X360" s="617"/>
      <c r="Y360" s="570">
        <f>VLOOKUP(E360,[2]analysis!$B$1:$AB$65536,27,FALSE)</f>
        <v>42.2</v>
      </c>
      <c r="Z360" s="553">
        <f t="shared" si="75"/>
        <v>42.2</v>
      </c>
      <c r="AA360" s="54"/>
      <c r="AB360" s="54"/>
      <c r="AC360" s="54"/>
      <c r="AD360" s="54"/>
      <c r="AE360" s="54"/>
      <c r="AF360" s="560">
        <f t="shared" si="64"/>
        <v>0</v>
      </c>
      <c r="AG360" s="560">
        <f t="shared" si="69"/>
        <v>0</v>
      </c>
      <c r="AH360" s="37">
        <f t="shared" si="70"/>
        <v>0</v>
      </c>
      <c r="AI360" s="560">
        <f t="shared" si="71"/>
        <v>0</v>
      </c>
      <c r="AJ360" s="560">
        <f t="shared" si="72"/>
        <v>0</v>
      </c>
      <c r="AK360" s="560">
        <f t="shared" si="73"/>
        <v>0</v>
      </c>
      <c r="AL360" s="560">
        <f t="shared" si="74"/>
        <v>0</v>
      </c>
      <c r="AM360" s="55"/>
      <c r="AN360" s="55"/>
      <c r="AO360" s="55"/>
      <c r="AP360" s="55"/>
      <c r="AQ360" s="55"/>
      <c r="AR360" s="55"/>
      <c r="AS360" s="55"/>
    </row>
    <row r="361" spans="1:45" s="56" customFormat="1" ht="12.75" customHeight="1" x14ac:dyDescent="0.2">
      <c r="A361" s="40" t="s">
        <v>418</v>
      </c>
      <c r="B361" s="72" t="s">
        <v>124</v>
      </c>
      <c r="C361" s="235"/>
      <c r="D361" s="40" t="s">
        <v>732</v>
      </c>
      <c r="E361" s="475" t="s">
        <v>520</v>
      </c>
      <c r="F361" s="258"/>
      <c r="G361" s="93" t="s">
        <v>172</v>
      </c>
      <c r="H361" s="72" t="s">
        <v>513</v>
      </c>
      <c r="I361" s="202"/>
      <c r="J361" s="202"/>
      <c r="K361" s="202"/>
      <c r="L361" s="202"/>
      <c r="M361" s="188"/>
      <c r="N361" s="96">
        <v>10</v>
      </c>
      <c r="O361" s="160">
        <v>7</v>
      </c>
      <c r="P361" s="160">
        <v>1.6</v>
      </c>
      <c r="Q361" s="160">
        <v>8.5</v>
      </c>
      <c r="R361" s="160" t="s">
        <v>758</v>
      </c>
      <c r="S361" s="160" t="s">
        <v>1133</v>
      </c>
      <c r="T361" s="914"/>
      <c r="U361" s="47"/>
      <c r="V361" s="48" t="str">
        <f t="shared" si="67"/>
        <v/>
      </c>
      <c r="W361" s="49"/>
      <c r="X361" s="617"/>
      <c r="Y361" s="570">
        <f>VLOOKUP(E361,[2]analysis!$B$1:$AB$65536,27,FALSE)</f>
        <v>42.2</v>
      </c>
      <c r="Z361" s="553">
        <f t="shared" si="75"/>
        <v>42.2</v>
      </c>
      <c r="AA361" s="54"/>
      <c r="AB361" s="54"/>
      <c r="AC361" s="54"/>
      <c r="AD361" s="54"/>
      <c r="AE361" s="54"/>
      <c r="AF361" s="560">
        <f t="shared" si="64"/>
        <v>0</v>
      </c>
      <c r="AG361" s="560">
        <f t="shared" si="69"/>
        <v>0</v>
      </c>
      <c r="AH361" s="37">
        <f t="shared" si="70"/>
        <v>0</v>
      </c>
      <c r="AI361" s="560">
        <f t="shared" si="71"/>
        <v>0</v>
      </c>
      <c r="AJ361" s="560">
        <f t="shared" si="72"/>
        <v>0</v>
      </c>
      <c r="AK361" s="560">
        <f t="shared" si="73"/>
        <v>0</v>
      </c>
      <c r="AL361" s="560">
        <f t="shared" si="74"/>
        <v>0</v>
      </c>
      <c r="AM361" s="55"/>
      <c r="AN361" s="55"/>
      <c r="AO361" s="55"/>
      <c r="AP361" s="55"/>
      <c r="AQ361" s="55"/>
      <c r="AR361" s="55"/>
      <c r="AS361" s="55"/>
    </row>
    <row r="362" spans="1:45" s="56" customFormat="1" ht="12.75" customHeight="1" x14ac:dyDescent="0.2">
      <c r="A362" s="40" t="s">
        <v>418</v>
      </c>
      <c r="B362" s="72" t="s">
        <v>124</v>
      </c>
      <c r="C362" s="235"/>
      <c r="D362" s="40" t="s">
        <v>732</v>
      </c>
      <c r="E362" s="475" t="s">
        <v>521</v>
      </c>
      <c r="F362" s="258"/>
      <c r="G362" s="93" t="s">
        <v>172</v>
      </c>
      <c r="H362" s="72" t="s">
        <v>513</v>
      </c>
      <c r="I362" s="202"/>
      <c r="J362" s="202"/>
      <c r="K362" s="202"/>
      <c r="L362" s="202"/>
      <c r="M362" s="188"/>
      <c r="N362" s="96">
        <v>10</v>
      </c>
      <c r="O362" s="160">
        <v>8</v>
      </c>
      <c r="P362" s="160">
        <v>1.6</v>
      </c>
      <c r="Q362" s="160">
        <v>8.5</v>
      </c>
      <c r="R362" s="160" t="s">
        <v>758</v>
      </c>
      <c r="S362" s="160" t="s">
        <v>63</v>
      </c>
      <c r="T362" s="914"/>
      <c r="U362" s="47"/>
      <c r="V362" s="48" t="str">
        <f t="shared" si="67"/>
        <v/>
      </c>
      <c r="W362" s="49"/>
      <c r="X362" s="617"/>
      <c r="Y362" s="570">
        <f>VLOOKUP(E362,[2]analysis!$B$1:$AB$65536,27,FALSE)</f>
        <v>42.2</v>
      </c>
      <c r="Z362" s="553">
        <f t="shared" si="75"/>
        <v>42.2</v>
      </c>
      <c r="AA362" s="54"/>
      <c r="AB362" s="54"/>
      <c r="AC362" s="54"/>
      <c r="AD362" s="54"/>
      <c r="AE362" s="54"/>
      <c r="AF362" s="560">
        <f t="shared" si="64"/>
        <v>0</v>
      </c>
      <c r="AG362" s="560">
        <f t="shared" si="69"/>
        <v>0</v>
      </c>
      <c r="AH362" s="37">
        <f t="shared" si="70"/>
        <v>0</v>
      </c>
      <c r="AI362" s="560">
        <f t="shared" si="71"/>
        <v>0</v>
      </c>
      <c r="AJ362" s="560">
        <f t="shared" si="72"/>
        <v>0</v>
      </c>
      <c r="AK362" s="560">
        <f t="shared" si="73"/>
        <v>0</v>
      </c>
      <c r="AL362" s="560">
        <f t="shared" si="74"/>
        <v>0</v>
      </c>
      <c r="AM362" s="55"/>
      <c r="AN362" s="55"/>
      <c r="AO362" s="55"/>
      <c r="AP362" s="55"/>
      <c r="AQ362" s="55"/>
      <c r="AR362" s="55"/>
      <c r="AS362" s="55"/>
    </row>
    <row r="363" spans="1:45" s="56" customFormat="1" ht="12.75" customHeight="1" thickBot="1" x14ac:dyDescent="0.25">
      <c r="A363" s="40" t="s">
        <v>418</v>
      </c>
      <c r="B363" s="72" t="s">
        <v>124</v>
      </c>
      <c r="C363" s="235"/>
      <c r="D363" s="40" t="s">
        <v>732</v>
      </c>
      <c r="E363" s="475" t="s">
        <v>522</v>
      </c>
      <c r="F363" s="258"/>
      <c r="G363" s="93" t="s">
        <v>172</v>
      </c>
      <c r="H363" s="625" t="s">
        <v>513</v>
      </c>
      <c r="I363" s="626"/>
      <c r="J363" s="626"/>
      <c r="K363" s="626"/>
      <c r="L363" s="626"/>
      <c r="M363" s="627"/>
      <c r="N363" s="96">
        <v>10</v>
      </c>
      <c r="O363" s="160">
        <v>9</v>
      </c>
      <c r="P363" s="160">
        <v>1.6</v>
      </c>
      <c r="Q363" s="160">
        <v>8.5</v>
      </c>
      <c r="R363" s="160" t="s">
        <v>758</v>
      </c>
      <c r="S363" s="160" t="s">
        <v>73</v>
      </c>
      <c r="T363" s="914"/>
      <c r="U363" s="47"/>
      <c r="V363" s="48" t="str">
        <f t="shared" si="67"/>
        <v/>
      </c>
      <c r="W363" s="49"/>
      <c r="X363" s="618"/>
      <c r="Y363" s="570">
        <f>VLOOKUP(E363,[2]analysis!$B$1:$AB$65536,27,FALSE)</f>
        <v>42.2</v>
      </c>
      <c r="Z363" s="553">
        <f t="shared" si="75"/>
        <v>42.2</v>
      </c>
      <c r="AA363" s="54"/>
      <c r="AB363" s="54"/>
      <c r="AC363" s="54"/>
      <c r="AD363" s="54"/>
      <c r="AE363" s="54"/>
      <c r="AF363" s="560">
        <f t="shared" si="64"/>
        <v>0</v>
      </c>
      <c r="AG363" s="560">
        <f t="shared" si="69"/>
        <v>0</v>
      </c>
      <c r="AH363" s="37">
        <f t="shared" si="70"/>
        <v>0</v>
      </c>
      <c r="AI363" s="560">
        <f t="shared" si="71"/>
        <v>0</v>
      </c>
      <c r="AJ363" s="560">
        <f t="shared" si="72"/>
        <v>0</v>
      </c>
      <c r="AK363" s="560">
        <f t="shared" si="73"/>
        <v>0</v>
      </c>
      <c r="AL363" s="560">
        <f t="shared" si="74"/>
        <v>0</v>
      </c>
      <c r="AM363" s="55"/>
      <c r="AN363" s="55"/>
      <c r="AO363" s="55"/>
      <c r="AP363" s="55"/>
      <c r="AQ363" s="55"/>
      <c r="AR363" s="55"/>
      <c r="AS363" s="55"/>
    </row>
    <row r="364" spans="1:45" s="87" customFormat="1" ht="38.25" x14ac:dyDescent="0.2">
      <c r="A364" s="27" t="s">
        <v>418</v>
      </c>
      <c r="B364" s="621" t="s">
        <v>124</v>
      </c>
      <c r="C364" s="622"/>
      <c r="D364" s="92" t="s">
        <v>732</v>
      </c>
      <c r="E364" s="885"/>
      <c r="F364" s="88"/>
      <c r="G364" s="159" t="s">
        <v>5</v>
      </c>
      <c r="H364" s="621" t="s">
        <v>417</v>
      </c>
      <c r="I364" s="623"/>
      <c r="J364" s="623"/>
      <c r="K364" s="623"/>
      <c r="L364" s="623"/>
      <c r="M364" s="624"/>
      <c r="N364" s="81"/>
      <c r="O364" s="243" t="s">
        <v>15</v>
      </c>
      <c r="P364" s="243" t="s">
        <v>754</v>
      </c>
      <c r="Q364" s="243" t="s">
        <v>755</v>
      </c>
      <c r="R364" s="243" t="s">
        <v>756</v>
      </c>
      <c r="S364" s="243" t="s">
        <v>757</v>
      </c>
      <c r="T364" s="925"/>
      <c r="U364" s="34"/>
      <c r="V364" s="35" t="str">
        <f t="shared" si="67"/>
        <v/>
      </c>
      <c r="W364" s="36"/>
      <c r="X364" s="616">
        <v>14</v>
      </c>
      <c r="Y364" s="570" t="e">
        <f>VLOOKUP(E364,[1]Analysis!$E$1:$W$65536,19,FALSE)</f>
        <v>#N/A</v>
      </c>
      <c r="Z364" s="553" t="e">
        <f>Y364-T364</f>
        <v>#N/A</v>
      </c>
      <c r="AA364" s="85"/>
      <c r="AB364" s="85"/>
      <c r="AC364" s="85"/>
      <c r="AD364" s="85"/>
      <c r="AE364" s="85"/>
      <c r="AF364" s="560">
        <f t="shared" si="64"/>
        <v>0</v>
      </c>
      <c r="AG364" s="560">
        <f t="shared" si="69"/>
        <v>0</v>
      </c>
      <c r="AH364" s="37">
        <f t="shared" si="70"/>
        <v>0</v>
      </c>
      <c r="AI364" s="560">
        <f t="shared" si="71"/>
        <v>0</v>
      </c>
      <c r="AJ364" s="560">
        <f t="shared" si="72"/>
        <v>0</v>
      </c>
      <c r="AK364" s="560">
        <f t="shared" si="73"/>
        <v>0</v>
      </c>
      <c r="AL364" s="560">
        <f t="shared" si="74"/>
        <v>0</v>
      </c>
      <c r="AM364" s="86"/>
      <c r="AN364" s="86"/>
      <c r="AO364" s="86"/>
      <c r="AP364" s="86"/>
      <c r="AQ364" s="86"/>
      <c r="AR364" s="86"/>
      <c r="AS364" s="86"/>
    </row>
    <row r="365" spans="1:45" s="56" customFormat="1" ht="12.75" customHeight="1" x14ac:dyDescent="0.2">
      <c r="A365" s="40" t="s">
        <v>418</v>
      </c>
      <c r="B365" s="72" t="s">
        <v>124</v>
      </c>
      <c r="C365" s="235"/>
      <c r="D365" s="40" t="s">
        <v>732</v>
      </c>
      <c r="E365" s="475" t="s">
        <v>419</v>
      </c>
      <c r="F365" s="258"/>
      <c r="G365" s="93" t="s">
        <v>172</v>
      </c>
      <c r="H365" s="220" t="s">
        <v>417</v>
      </c>
      <c r="I365" s="209"/>
      <c r="J365" s="209"/>
      <c r="K365" s="209"/>
      <c r="L365" s="209"/>
      <c r="M365" s="200"/>
      <c r="N365" s="96">
        <v>10</v>
      </c>
      <c r="O365" s="97">
        <v>1</v>
      </c>
      <c r="P365" s="160">
        <v>1.8</v>
      </c>
      <c r="Q365" s="160">
        <v>4.5999999999999996</v>
      </c>
      <c r="R365" s="160" t="s">
        <v>758</v>
      </c>
      <c r="S365" s="160" t="s">
        <v>1133</v>
      </c>
      <c r="T365" s="914"/>
      <c r="U365" s="47"/>
      <c r="V365" s="48" t="str">
        <f t="shared" si="67"/>
        <v/>
      </c>
      <c r="W365" s="49"/>
      <c r="X365" s="617"/>
      <c r="Y365" s="570">
        <f>VLOOKUP(E365,[2]analysis!$B$1:$AB$65536,27,FALSE)</f>
        <v>42.2</v>
      </c>
      <c r="Z365" s="553">
        <f t="shared" ref="Z365:Z375" si="76">Y365-AI365</f>
        <v>42.2</v>
      </c>
      <c r="AA365" s="54"/>
      <c r="AB365" s="54"/>
      <c r="AC365" s="54"/>
      <c r="AD365" s="54"/>
      <c r="AE365" s="54"/>
      <c r="AF365" s="560">
        <f t="shared" si="64"/>
        <v>0</v>
      </c>
      <c r="AG365" s="560">
        <f t="shared" si="69"/>
        <v>0</v>
      </c>
      <c r="AH365" s="37">
        <f t="shared" si="70"/>
        <v>0</v>
      </c>
      <c r="AI365" s="560">
        <f t="shared" si="71"/>
        <v>0</v>
      </c>
      <c r="AJ365" s="560">
        <f t="shared" si="72"/>
        <v>0</v>
      </c>
      <c r="AK365" s="560">
        <f t="shared" si="73"/>
        <v>0</v>
      </c>
      <c r="AL365" s="560">
        <f t="shared" si="74"/>
        <v>0</v>
      </c>
      <c r="AM365" s="55"/>
      <c r="AN365" s="55"/>
      <c r="AO365" s="55"/>
      <c r="AP365" s="55"/>
      <c r="AQ365" s="55"/>
      <c r="AR365" s="55"/>
      <c r="AS365" s="55"/>
    </row>
    <row r="366" spans="1:45" s="56" customFormat="1" ht="12.75" customHeight="1" x14ac:dyDescent="0.2">
      <c r="A366" s="40" t="s">
        <v>418</v>
      </c>
      <c r="B366" s="72" t="s">
        <v>124</v>
      </c>
      <c r="C366" s="235"/>
      <c r="D366" s="40" t="s">
        <v>732</v>
      </c>
      <c r="E366" s="475" t="s">
        <v>420</v>
      </c>
      <c r="F366" s="258"/>
      <c r="G366" s="93" t="s">
        <v>172</v>
      </c>
      <c r="H366" s="220" t="s">
        <v>417</v>
      </c>
      <c r="I366" s="209"/>
      <c r="J366" s="209"/>
      <c r="K366" s="209"/>
      <c r="L366" s="209"/>
      <c r="M366" s="200"/>
      <c r="N366" s="96">
        <v>10</v>
      </c>
      <c r="O366" s="97">
        <v>2</v>
      </c>
      <c r="P366" s="160">
        <v>1.8</v>
      </c>
      <c r="Q366" s="160">
        <v>4.5999999999999996</v>
      </c>
      <c r="R366" s="160" t="s">
        <v>758</v>
      </c>
      <c r="S366" s="160" t="s">
        <v>63</v>
      </c>
      <c r="T366" s="914"/>
      <c r="U366" s="47"/>
      <c r="V366" s="48" t="str">
        <f t="shared" si="67"/>
        <v/>
      </c>
      <c r="W366" s="49"/>
      <c r="X366" s="617"/>
      <c r="Y366" s="570">
        <f>VLOOKUP(E366,[2]analysis!$B$1:$AB$65536,27,FALSE)</f>
        <v>42.2</v>
      </c>
      <c r="Z366" s="553">
        <f t="shared" si="76"/>
        <v>42.2</v>
      </c>
      <c r="AA366" s="54"/>
      <c r="AB366" s="54"/>
      <c r="AC366" s="54"/>
      <c r="AD366" s="54"/>
      <c r="AE366" s="54"/>
      <c r="AF366" s="560">
        <f t="shared" si="64"/>
        <v>0</v>
      </c>
      <c r="AG366" s="560">
        <f t="shared" si="69"/>
        <v>0</v>
      </c>
      <c r="AH366" s="37">
        <f t="shared" si="70"/>
        <v>0</v>
      </c>
      <c r="AI366" s="560">
        <f t="shared" si="71"/>
        <v>0</v>
      </c>
      <c r="AJ366" s="560">
        <f t="shared" si="72"/>
        <v>0</v>
      </c>
      <c r="AK366" s="560">
        <f t="shared" si="73"/>
        <v>0</v>
      </c>
      <c r="AL366" s="560">
        <f t="shared" si="74"/>
        <v>0</v>
      </c>
      <c r="AM366" s="55"/>
      <c r="AN366" s="55"/>
      <c r="AO366" s="55"/>
      <c r="AP366" s="55"/>
      <c r="AQ366" s="55"/>
      <c r="AR366" s="55"/>
      <c r="AS366" s="55"/>
    </row>
    <row r="367" spans="1:45" s="56" customFormat="1" ht="12.75" customHeight="1" x14ac:dyDescent="0.2">
      <c r="A367" s="40" t="s">
        <v>418</v>
      </c>
      <c r="B367" s="72" t="s">
        <v>124</v>
      </c>
      <c r="C367" s="235"/>
      <c r="D367" s="40" t="s">
        <v>732</v>
      </c>
      <c r="E367" s="475" t="s">
        <v>421</v>
      </c>
      <c r="F367" s="258"/>
      <c r="G367" s="93" t="s">
        <v>172</v>
      </c>
      <c r="H367" s="220" t="s">
        <v>417</v>
      </c>
      <c r="I367" s="209"/>
      <c r="J367" s="209"/>
      <c r="K367" s="209"/>
      <c r="L367" s="209"/>
      <c r="M367" s="200"/>
      <c r="N367" s="96">
        <v>10</v>
      </c>
      <c r="O367" s="97">
        <v>3</v>
      </c>
      <c r="P367" s="160">
        <v>1.8</v>
      </c>
      <c r="Q367" s="160">
        <v>4.5999999999999996</v>
      </c>
      <c r="R367" s="160" t="s">
        <v>758</v>
      </c>
      <c r="S367" s="160" t="s">
        <v>73</v>
      </c>
      <c r="T367" s="914"/>
      <c r="U367" s="47"/>
      <c r="V367" s="48" t="str">
        <f t="shared" si="67"/>
        <v/>
      </c>
      <c r="W367" s="49"/>
      <c r="X367" s="617"/>
      <c r="Y367" s="570">
        <f>VLOOKUP(E367,[2]analysis!$B$1:$AB$65536,27,FALSE)</f>
        <v>42.2</v>
      </c>
      <c r="Z367" s="553">
        <f t="shared" si="76"/>
        <v>42.2</v>
      </c>
      <c r="AA367" s="54"/>
      <c r="AB367" s="54"/>
      <c r="AC367" s="54"/>
      <c r="AD367" s="54"/>
      <c r="AE367" s="54"/>
      <c r="AF367" s="560">
        <f t="shared" si="64"/>
        <v>0</v>
      </c>
      <c r="AG367" s="560">
        <f t="shared" si="69"/>
        <v>0</v>
      </c>
      <c r="AH367" s="37">
        <f t="shared" si="70"/>
        <v>0</v>
      </c>
      <c r="AI367" s="560">
        <f t="shared" si="71"/>
        <v>0</v>
      </c>
      <c r="AJ367" s="560">
        <f t="shared" si="72"/>
        <v>0</v>
      </c>
      <c r="AK367" s="560">
        <f t="shared" si="73"/>
        <v>0</v>
      </c>
      <c r="AL367" s="560">
        <f t="shared" si="74"/>
        <v>0</v>
      </c>
      <c r="AM367" s="55"/>
      <c r="AN367" s="55"/>
      <c r="AO367" s="55"/>
      <c r="AP367" s="55"/>
      <c r="AQ367" s="55"/>
      <c r="AR367" s="55"/>
      <c r="AS367" s="55"/>
    </row>
    <row r="368" spans="1:45" s="56" customFormat="1" ht="12.75" customHeight="1" x14ac:dyDescent="0.2">
      <c r="A368" s="40" t="s">
        <v>418</v>
      </c>
      <c r="B368" s="72" t="s">
        <v>124</v>
      </c>
      <c r="C368" s="235"/>
      <c r="D368" s="40" t="s">
        <v>732</v>
      </c>
      <c r="E368" s="475" t="s">
        <v>422</v>
      </c>
      <c r="F368" s="258"/>
      <c r="G368" s="93" t="s">
        <v>172</v>
      </c>
      <c r="H368" s="220" t="s">
        <v>417</v>
      </c>
      <c r="I368" s="209"/>
      <c r="J368" s="209"/>
      <c r="K368" s="209"/>
      <c r="L368" s="209"/>
      <c r="M368" s="200"/>
      <c r="N368" s="96">
        <v>10</v>
      </c>
      <c r="O368" s="97">
        <v>4</v>
      </c>
      <c r="P368" s="160">
        <v>2</v>
      </c>
      <c r="Q368" s="160">
        <v>4.5999999999999996</v>
      </c>
      <c r="R368" s="160" t="s">
        <v>758</v>
      </c>
      <c r="S368" s="160" t="s">
        <v>63</v>
      </c>
      <c r="T368" s="914"/>
      <c r="U368" s="47"/>
      <c r="V368" s="48" t="str">
        <f t="shared" si="67"/>
        <v/>
      </c>
      <c r="W368" s="49"/>
      <c r="X368" s="617"/>
      <c r="Y368" s="570">
        <f>VLOOKUP(E368,[2]analysis!$B$1:$AB$65536,27,FALSE)</f>
        <v>42.2</v>
      </c>
      <c r="Z368" s="553">
        <f t="shared" si="76"/>
        <v>42.2</v>
      </c>
      <c r="AA368" s="54"/>
      <c r="AB368" s="54"/>
      <c r="AC368" s="54"/>
      <c r="AD368" s="54"/>
      <c r="AE368" s="54"/>
      <c r="AF368" s="560">
        <f t="shared" si="64"/>
        <v>0</v>
      </c>
      <c r="AG368" s="560">
        <f t="shared" si="69"/>
        <v>0</v>
      </c>
      <c r="AH368" s="37">
        <f t="shared" si="70"/>
        <v>0</v>
      </c>
      <c r="AI368" s="560">
        <f t="shared" si="71"/>
        <v>0</v>
      </c>
      <c r="AJ368" s="560">
        <f t="shared" si="72"/>
        <v>0</v>
      </c>
      <c r="AK368" s="560">
        <f t="shared" si="73"/>
        <v>0</v>
      </c>
      <c r="AL368" s="560">
        <f t="shared" si="74"/>
        <v>0</v>
      </c>
      <c r="AM368" s="55"/>
      <c r="AN368" s="55"/>
      <c r="AO368" s="55"/>
      <c r="AP368" s="55"/>
      <c r="AQ368" s="55"/>
      <c r="AR368" s="55"/>
      <c r="AS368" s="55"/>
    </row>
    <row r="369" spans="1:45" s="56" customFormat="1" ht="12.75" customHeight="1" x14ac:dyDescent="0.2">
      <c r="A369" s="40" t="s">
        <v>418</v>
      </c>
      <c r="B369" s="72" t="s">
        <v>124</v>
      </c>
      <c r="C369" s="235"/>
      <c r="D369" s="40" t="s">
        <v>732</v>
      </c>
      <c r="E369" s="475" t="s">
        <v>423</v>
      </c>
      <c r="F369" s="258"/>
      <c r="G369" s="93" t="s">
        <v>172</v>
      </c>
      <c r="H369" s="220" t="s">
        <v>417</v>
      </c>
      <c r="I369" s="209"/>
      <c r="J369" s="209"/>
      <c r="K369" s="209"/>
      <c r="L369" s="209"/>
      <c r="M369" s="200"/>
      <c r="N369" s="96">
        <v>10</v>
      </c>
      <c r="O369" s="97">
        <v>5</v>
      </c>
      <c r="P369" s="160">
        <v>2</v>
      </c>
      <c r="Q369" s="160">
        <v>4.5999999999999996</v>
      </c>
      <c r="R369" s="160" t="s">
        <v>758</v>
      </c>
      <c r="S369" s="160" t="s">
        <v>73</v>
      </c>
      <c r="T369" s="914"/>
      <c r="U369" s="47"/>
      <c r="V369" s="48" t="str">
        <f t="shared" si="67"/>
        <v/>
      </c>
      <c r="W369" s="49"/>
      <c r="X369" s="617"/>
      <c r="Y369" s="570">
        <f>VLOOKUP(E369,[2]analysis!$B$1:$AB$65536,27,FALSE)</f>
        <v>42.2</v>
      </c>
      <c r="Z369" s="553">
        <f t="shared" si="76"/>
        <v>42.2</v>
      </c>
      <c r="AA369" s="54"/>
      <c r="AB369" s="54"/>
      <c r="AC369" s="54"/>
      <c r="AD369" s="54"/>
      <c r="AE369" s="54"/>
      <c r="AF369" s="560">
        <f t="shared" si="64"/>
        <v>0</v>
      </c>
      <c r="AG369" s="560">
        <f t="shared" si="69"/>
        <v>0</v>
      </c>
      <c r="AH369" s="37">
        <f t="shared" si="70"/>
        <v>0</v>
      </c>
      <c r="AI369" s="560">
        <f t="shared" si="71"/>
        <v>0</v>
      </c>
      <c r="AJ369" s="560">
        <f t="shared" si="72"/>
        <v>0</v>
      </c>
      <c r="AK369" s="560">
        <f t="shared" si="73"/>
        <v>0</v>
      </c>
      <c r="AL369" s="560">
        <f t="shared" si="74"/>
        <v>0</v>
      </c>
      <c r="AM369" s="55"/>
      <c r="AN369" s="55"/>
      <c r="AO369" s="55"/>
      <c r="AP369" s="55"/>
      <c r="AQ369" s="55"/>
      <c r="AR369" s="55"/>
      <c r="AS369" s="55"/>
    </row>
    <row r="370" spans="1:45" s="56" customFormat="1" ht="12.75" customHeight="1" x14ac:dyDescent="0.2">
      <c r="A370" s="40" t="s">
        <v>418</v>
      </c>
      <c r="B370" s="72" t="s">
        <v>124</v>
      </c>
      <c r="C370" s="235"/>
      <c r="D370" s="40" t="s">
        <v>732</v>
      </c>
      <c r="E370" s="475" t="s">
        <v>424</v>
      </c>
      <c r="F370" s="258"/>
      <c r="G370" s="93" t="s">
        <v>172</v>
      </c>
      <c r="H370" s="220" t="s">
        <v>417</v>
      </c>
      <c r="I370" s="209"/>
      <c r="J370" s="209"/>
      <c r="K370" s="209"/>
      <c r="L370" s="209"/>
      <c r="M370" s="200"/>
      <c r="N370" s="96">
        <v>10</v>
      </c>
      <c r="O370" s="97">
        <v>6</v>
      </c>
      <c r="P370" s="160">
        <v>2</v>
      </c>
      <c r="Q370" s="160">
        <v>4.5999999999999996</v>
      </c>
      <c r="R370" s="160" t="s">
        <v>758</v>
      </c>
      <c r="S370" s="160" t="s">
        <v>759</v>
      </c>
      <c r="T370" s="914"/>
      <c r="U370" s="47"/>
      <c r="V370" s="48" t="str">
        <f t="shared" si="67"/>
        <v/>
      </c>
      <c r="W370" s="49"/>
      <c r="X370" s="617"/>
      <c r="Y370" s="570">
        <f>VLOOKUP(E370,[2]analysis!$B$1:$AB$65536,27,FALSE)</f>
        <v>42.2</v>
      </c>
      <c r="Z370" s="553">
        <f t="shared" si="76"/>
        <v>42.2</v>
      </c>
      <c r="AA370" s="54"/>
      <c r="AB370" s="54"/>
      <c r="AC370" s="54"/>
      <c r="AD370" s="54"/>
      <c r="AE370" s="54"/>
      <c r="AF370" s="560">
        <f t="shared" si="64"/>
        <v>0</v>
      </c>
      <c r="AG370" s="560">
        <f t="shared" si="69"/>
        <v>0</v>
      </c>
      <c r="AH370" s="37">
        <f t="shared" si="70"/>
        <v>0</v>
      </c>
      <c r="AI370" s="560">
        <f t="shared" si="71"/>
        <v>0</v>
      </c>
      <c r="AJ370" s="560">
        <f t="shared" si="72"/>
        <v>0</v>
      </c>
      <c r="AK370" s="560">
        <f t="shared" si="73"/>
        <v>0</v>
      </c>
      <c r="AL370" s="560">
        <f t="shared" si="74"/>
        <v>0</v>
      </c>
      <c r="AM370" s="55"/>
      <c r="AN370" s="55"/>
      <c r="AO370" s="55"/>
      <c r="AP370" s="55"/>
      <c r="AQ370" s="55"/>
      <c r="AR370" s="55"/>
      <c r="AS370" s="55"/>
    </row>
    <row r="371" spans="1:45" s="56" customFormat="1" ht="12.75" customHeight="1" x14ac:dyDescent="0.2">
      <c r="A371" s="40" t="s">
        <v>418</v>
      </c>
      <c r="B371" s="72" t="s">
        <v>124</v>
      </c>
      <c r="C371" s="235"/>
      <c r="D371" s="40" t="s">
        <v>732</v>
      </c>
      <c r="E371" s="475" t="s">
        <v>425</v>
      </c>
      <c r="F371" s="258"/>
      <c r="G371" s="93" t="s">
        <v>172</v>
      </c>
      <c r="H371" s="220" t="s">
        <v>417</v>
      </c>
      <c r="I371" s="209"/>
      <c r="J371" s="209"/>
      <c r="K371" s="209"/>
      <c r="L371" s="209"/>
      <c r="M371" s="200"/>
      <c r="N371" s="96">
        <v>10</v>
      </c>
      <c r="O371" s="97">
        <v>7</v>
      </c>
      <c r="P371" s="160">
        <v>2</v>
      </c>
      <c r="Q371" s="160">
        <v>4.5999999999999996</v>
      </c>
      <c r="R371" s="160" t="s">
        <v>758</v>
      </c>
      <c r="S371" s="160" t="s">
        <v>760</v>
      </c>
      <c r="T371" s="914"/>
      <c r="U371" s="47"/>
      <c r="V371" s="48" t="str">
        <f t="shared" si="67"/>
        <v/>
      </c>
      <c r="W371" s="49"/>
      <c r="X371" s="617"/>
      <c r="Y371" s="570">
        <f>VLOOKUP(E371,[2]analysis!$B$1:$AB$65536,27,FALSE)</f>
        <v>42.2</v>
      </c>
      <c r="Z371" s="553">
        <f t="shared" si="76"/>
        <v>42.2</v>
      </c>
      <c r="AA371" s="54"/>
      <c r="AB371" s="54"/>
      <c r="AC371" s="54"/>
      <c r="AD371" s="54"/>
      <c r="AE371" s="54"/>
      <c r="AF371" s="560">
        <f t="shared" si="64"/>
        <v>0</v>
      </c>
      <c r="AG371" s="560">
        <f t="shared" si="69"/>
        <v>0</v>
      </c>
      <c r="AH371" s="37">
        <f t="shared" si="70"/>
        <v>0</v>
      </c>
      <c r="AI371" s="560">
        <f t="shared" si="71"/>
        <v>0</v>
      </c>
      <c r="AJ371" s="560">
        <f t="shared" si="72"/>
        <v>0</v>
      </c>
      <c r="AK371" s="560">
        <f t="shared" si="73"/>
        <v>0</v>
      </c>
      <c r="AL371" s="560">
        <f t="shared" si="74"/>
        <v>0</v>
      </c>
      <c r="AM371" s="55"/>
      <c r="AN371" s="55"/>
      <c r="AO371" s="55"/>
      <c r="AP371" s="55"/>
      <c r="AQ371" s="55"/>
      <c r="AR371" s="55"/>
      <c r="AS371" s="55"/>
    </row>
    <row r="372" spans="1:45" s="172" customFormat="1" ht="13.5" customHeight="1" x14ac:dyDescent="0.2">
      <c r="A372" s="40" t="s">
        <v>418</v>
      </c>
      <c r="B372" s="340" t="s">
        <v>124</v>
      </c>
      <c r="C372" s="341"/>
      <c r="D372" s="339" t="s">
        <v>732</v>
      </c>
      <c r="E372" s="475" t="s">
        <v>426</v>
      </c>
      <c r="F372" s="467"/>
      <c r="G372" s="342" t="s">
        <v>172</v>
      </c>
      <c r="H372" s="364" t="s">
        <v>417</v>
      </c>
      <c r="I372" s="344"/>
      <c r="J372" s="344"/>
      <c r="K372" s="344"/>
      <c r="L372" s="344"/>
      <c r="M372" s="345"/>
      <c r="N372" s="346">
        <v>10</v>
      </c>
      <c r="O372" s="365">
        <v>8</v>
      </c>
      <c r="P372" s="366">
        <v>2.2999999999999998</v>
      </c>
      <c r="Q372" s="366">
        <v>5</v>
      </c>
      <c r="R372" s="366" t="s">
        <v>758</v>
      </c>
      <c r="S372" s="366" t="s">
        <v>1133</v>
      </c>
      <c r="T372" s="892"/>
      <c r="U372" s="348"/>
      <c r="V372" s="349" t="str">
        <f t="shared" si="67"/>
        <v/>
      </c>
      <c r="W372" s="350"/>
      <c r="X372" s="617"/>
      <c r="Y372" s="570">
        <f>VLOOKUP(E372,[2]analysis!$B$1:$AB$65536,27,FALSE)</f>
        <v>51.35</v>
      </c>
      <c r="Z372" s="553">
        <f t="shared" si="76"/>
        <v>51.35</v>
      </c>
      <c r="AA372" s="351"/>
      <c r="AB372" s="351"/>
      <c r="AC372" s="351"/>
      <c r="AD372" s="351"/>
      <c r="AE372" s="351"/>
      <c r="AF372" s="560">
        <f t="shared" si="64"/>
        <v>0</v>
      </c>
      <c r="AG372" s="560">
        <f t="shared" si="69"/>
        <v>0</v>
      </c>
      <c r="AH372" s="37">
        <f t="shared" si="70"/>
        <v>0</v>
      </c>
      <c r="AI372" s="560">
        <f t="shared" si="71"/>
        <v>0</v>
      </c>
      <c r="AJ372" s="560">
        <f t="shared" si="72"/>
        <v>0</v>
      </c>
      <c r="AK372" s="560">
        <f t="shared" si="73"/>
        <v>0</v>
      </c>
      <c r="AL372" s="560">
        <f t="shared" si="74"/>
        <v>0</v>
      </c>
    </row>
    <row r="373" spans="1:45" s="172" customFormat="1" ht="12.75" customHeight="1" x14ac:dyDescent="0.2">
      <c r="A373" s="40" t="s">
        <v>418</v>
      </c>
      <c r="B373" s="72" t="s">
        <v>124</v>
      </c>
      <c r="C373" s="235"/>
      <c r="D373" s="40" t="s">
        <v>732</v>
      </c>
      <c r="E373" s="475" t="s">
        <v>427</v>
      </c>
      <c r="F373" s="467"/>
      <c r="G373" s="342" t="s">
        <v>172</v>
      </c>
      <c r="H373" s="373" t="s">
        <v>417</v>
      </c>
      <c r="I373" s="374"/>
      <c r="J373" s="374"/>
      <c r="K373" s="374"/>
      <c r="L373" s="374"/>
      <c r="M373" s="375"/>
      <c r="N373" s="346">
        <v>10</v>
      </c>
      <c r="O373" s="365">
        <v>9</v>
      </c>
      <c r="P373" s="366">
        <v>2.2999999999999998</v>
      </c>
      <c r="Q373" s="366">
        <v>5</v>
      </c>
      <c r="R373" s="366" t="s">
        <v>758</v>
      </c>
      <c r="S373" s="366" t="s">
        <v>63</v>
      </c>
      <c r="T373" s="892"/>
      <c r="U373" s="348"/>
      <c r="V373" s="349" t="str">
        <f t="shared" si="67"/>
        <v/>
      </c>
      <c r="W373" s="350"/>
      <c r="X373" s="617"/>
      <c r="Y373" s="570">
        <f>VLOOKUP(E373,[2]analysis!$B$1:$AB$65536,27,FALSE)</f>
        <v>51.35</v>
      </c>
      <c r="Z373" s="553">
        <f t="shared" si="76"/>
        <v>51.35</v>
      </c>
      <c r="AA373" s="351"/>
      <c r="AB373" s="351"/>
      <c r="AC373" s="351"/>
      <c r="AD373" s="351"/>
      <c r="AE373" s="351"/>
      <c r="AF373" s="560">
        <f t="shared" si="64"/>
        <v>0</v>
      </c>
      <c r="AG373" s="560">
        <f t="shared" si="69"/>
        <v>0</v>
      </c>
      <c r="AH373" s="37">
        <f t="shared" si="70"/>
        <v>0</v>
      </c>
      <c r="AI373" s="560">
        <f t="shared" si="71"/>
        <v>0</v>
      </c>
      <c r="AJ373" s="560">
        <f t="shared" si="72"/>
        <v>0</v>
      </c>
      <c r="AK373" s="560">
        <f t="shared" si="73"/>
        <v>0</v>
      </c>
      <c r="AL373" s="560">
        <f t="shared" si="74"/>
        <v>0</v>
      </c>
    </row>
    <row r="374" spans="1:45" s="172" customFormat="1" ht="12.75" customHeight="1" x14ac:dyDescent="0.2">
      <c r="A374" s="40" t="s">
        <v>418</v>
      </c>
      <c r="B374" s="72" t="s">
        <v>124</v>
      </c>
      <c r="C374" s="235"/>
      <c r="D374" s="40" t="s">
        <v>732</v>
      </c>
      <c r="E374" s="475" t="s">
        <v>428</v>
      </c>
      <c r="F374" s="467"/>
      <c r="G374" s="342" t="s">
        <v>172</v>
      </c>
      <c r="H374" s="373" t="s">
        <v>417</v>
      </c>
      <c r="I374" s="374"/>
      <c r="J374" s="374"/>
      <c r="K374" s="374"/>
      <c r="L374" s="374"/>
      <c r="M374" s="375"/>
      <c r="N374" s="346">
        <v>10</v>
      </c>
      <c r="O374" s="365">
        <v>10</v>
      </c>
      <c r="P374" s="366">
        <v>2.2999999999999998</v>
      </c>
      <c r="Q374" s="366">
        <v>5</v>
      </c>
      <c r="R374" s="366" t="s">
        <v>758</v>
      </c>
      <c r="S374" s="366" t="s">
        <v>73</v>
      </c>
      <c r="T374" s="892"/>
      <c r="U374" s="348"/>
      <c r="V374" s="349" t="str">
        <f t="shared" si="67"/>
        <v/>
      </c>
      <c r="W374" s="350"/>
      <c r="X374" s="617"/>
      <c r="Y374" s="570">
        <f>VLOOKUP(E374,[2]analysis!$B$1:$AB$65536,27,FALSE)</f>
        <v>51.35</v>
      </c>
      <c r="Z374" s="553">
        <f t="shared" si="76"/>
        <v>51.35</v>
      </c>
      <c r="AA374" s="351"/>
      <c r="AB374" s="351"/>
      <c r="AC374" s="351"/>
      <c r="AD374" s="351"/>
      <c r="AE374" s="351"/>
      <c r="AF374" s="560">
        <f t="shared" si="64"/>
        <v>0</v>
      </c>
      <c r="AG374" s="560">
        <f t="shared" si="69"/>
        <v>0</v>
      </c>
      <c r="AH374" s="37">
        <f t="shared" si="70"/>
        <v>0</v>
      </c>
      <c r="AI374" s="560">
        <f t="shared" si="71"/>
        <v>0</v>
      </c>
      <c r="AJ374" s="560">
        <f t="shared" si="72"/>
        <v>0</v>
      </c>
      <c r="AK374" s="560">
        <f t="shared" si="73"/>
        <v>0</v>
      </c>
      <c r="AL374" s="560">
        <f t="shared" si="74"/>
        <v>0</v>
      </c>
    </row>
    <row r="375" spans="1:45" s="172" customFormat="1" ht="12.75" customHeight="1" x14ac:dyDescent="0.2">
      <c r="A375" s="339" t="s">
        <v>418</v>
      </c>
      <c r="B375" s="340" t="s">
        <v>124</v>
      </c>
      <c r="C375" s="341"/>
      <c r="D375" s="339" t="s">
        <v>732</v>
      </c>
      <c r="E375" s="475" t="s">
        <v>429</v>
      </c>
      <c r="F375" s="467"/>
      <c r="G375" s="342" t="s">
        <v>172</v>
      </c>
      <c r="H375" s="373" t="s">
        <v>417</v>
      </c>
      <c r="I375" s="374"/>
      <c r="J375" s="374"/>
      <c r="K375" s="374"/>
      <c r="L375" s="374"/>
      <c r="M375" s="375"/>
      <c r="N375" s="367">
        <v>10</v>
      </c>
      <c r="O375" s="368">
        <v>11</v>
      </c>
      <c r="P375" s="369">
        <v>2.2999999999999998</v>
      </c>
      <c r="Q375" s="369">
        <v>5</v>
      </c>
      <c r="R375" s="369" t="s">
        <v>758</v>
      </c>
      <c r="S375" s="369" t="s">
        <v>760</v>
      </c>
      <c r="T375" s="926"/>
      <c r="U375" s="370"/>
      <c r="V375" s="371" t="str">
        <f t="shared" si="67"/>
        <v/>
      </c>
      <c r="W375" s="372"/>
      <c r="X375" s="617"/>
      <c r="Y375" s="570">
        <f>VLOOKUP(E375,[2]analysis!$B$1:$AB$65536,27,FALSE)</f>
        <v>51.35</v>
      </c>
      <c r="Z375" s="553">
        <f t="shared" si="76"/>
        <v>51.35</v>
      </c>
      <c r="AA375" s="351"/>
      <c r="AB375" s="351"/>
      <c r="AC375" s="351"/>
      <c r="AD375" s="351"/>
      <c r="AE375" s="351"/>
      <c r="AF375" s="560">
        <f t="shared" si="64"/>
        <v>0</v>
      </c>
      <c r="AG375" s="560">
        <f t="shared" si="69"/>
        <v>0</v>
      </c>
      <c r="AH375" s="37">
        <f t="shared" si="70"/>
        <v>0</v>
      </c>
      <c r="AI375" s="560">
        <f t="shared" si="71"/>
        <v>0</v>
      </c>
      <c r="AJ375" s="560">
        <f t="shared" si="72"/>
        <v>0</v>
      </c>
      <c r="AK375" s="560">
        <f t="shared" si="73"/>
        <v>0</v>
      </c>
      <c r="AL375" s="560">
        <f t="shared" si="74"/>
        <v>0</v>
      </c>
    </row>
    <row r="376" spans="1:45" s="39" customFormat="1" ht="38.25" x14ac:dyDescent="0.2">
      <c r="A376" s="41" t="s">
        <v>418</v>
      </c>
      <c r="B376" s="72" t="s">
        <v>124</v>
      </c>
      <c r="C376" s="235"/>
      <c r="D376" s="41" t="s">
        <v>732</v>
      </c>
      <c r="E376" s="475"/>
      <c r="F376" s="258"/>
      <c r="G376" s="93" t="s">
        <v>5</v>
      </c>
      <c r="H376" s="628" t="s">
        <v>876</v>
      </c>
      <c r="I376" s="589"/>
      <c r="J376" s="589"/>
      <c r="K376" s="589"/>
      <c r="L376" s="589"/>
      <c r="M376" s="590"/>
      <c r="N376" s="73"/>
      <c r="O376" s="247" t="s">
        <v>15</v>
      </c>
      <c r="P376" s="247" t="s">
        <v>754</v>
      </c>
      <c r="Q376" s="247" t="s">
        <v>755</v>
      </c>
      <c r="R376" s="247" t="s">
        <v>756</v>
      </c>
      <c r="S376" s="247" t="s">
        <v>757</v>
      </c>
      <c r="T376" s="924"/>
      <c r="U376" s="47"/>
      <c r="V376" s="48" t="str">
        <f t="shared" si="67"/>
        <v/>
      </c>
      <c r="W376" s="49"/>
      <c r="X376" s="617"/>
      <c r="Y376" s="570" t="e">
        <f>VLOOKUP(E376,[1]Analysis!$E$1:$W$65536,19,FALSE)</f>
        <v>#N/A</v>
      </c>
      <c r="Z376" s="553" t="e">
        <f>Y376-T376</f>
        <v>#N/A</v>
      </c>
      <c r="AA376" s="37"/>
      <c r="AB376" s="37"/>
      <c r="AC376" s="37"/>
      <c r="AD376" s="37"/>
      <c r="AE376" s="37"/>
      <c r="AF376" s="560">
        <f t="shared" si="64"/>
        <v>0</v>
      </c>
      <c r="AG376" s="560">
        <f t="shared" si="69"/>
        <v>0</v>
      </c>
      <c r="AH376" s="37">
        <f t="shared" si="70"/>
        <v>0</v>
      </c>
      <c r="AI376" s="560">
        <f t="shared" si="71"/>
        <v>0</v>
      </c>
      <c r="AJ376" s="560">
        <f t="shared" si="72"/>
        <v>0</v>
      </c>
      <c r="AK376" s="560">
        <f t="shared" si="73"/>
        <v>0</v>
      </c>
      <c r="AL376" s="560">
        <f t="shared" si="74"/>
        <v>0</v>
      </c>
      <c r="AM376" s="38"/>
      <c r="AN376" s="38"/>
      <c r="AO376" s="38"/>
      <c r="AP376" s="38"/>
      <c r="AQ376" s="38"/>
      <c r="AR376" s="38"/>
      <c r="AS376" s="38"/>
    </row>
    <row r="377" spans="1:45" s="56" customFormat="1" ht="12.75" customHeight="1" x14ac:dyDescent="0.2">
      <c r="A377" s="40" t="s">
        <v>418</v>
      </c>
      <c r="B377" s="72" t="s">
        <v>124</v>
      </c>
      <c r="C377" s="235"/>
      <c r="D377" s="40" t="s">
        <v>732</v>
      </c>
      <c r="E377" s="475" t="s">
        <v>435</v>
      </c>
      <c r="F377" s="258"/>
      <c r="G377" s="93" t="s">
        <v>172</v>
      </c>
      <c r="H377" s="220" t="s">
        <v>434</v>
      </c>
      <c r="I377" s="209"/>
      <c r="J377" s="209"/>
      <c r="K377" s="209"/>
      <c r="L377" s="209"/>
      <c r="M377" s="200"/>
      <c r="N377" s="96">
        <v>10</v>
      </c>
      <c r="O377" s="97">
        <v>1</v>
      </c>
      <c r="P377" s="160">
        <v>1.6</v>
      </c>
      <c r="Q377" s="160">
        <v>5</v>
      </c>
      <c r="R377" s="160" t="s">
        <v>758</v>
      </c>
      <c r="S377" s="160" t="s">
        <v>73</v>
      </c>
      <c r="T377" s="914"/>
      <c r="U377" s="47"/>
      <c r="V377" s="48" t="str">
        <f t="shared" si="67"/>
        <v/>
      </c>
      <c r="W377" s="49"/>
      <c r="X377" s="617"/>
      <c r="Y377" s="570">
        <f>VLOOKUP(E377,[2]analysis!$B$1:$AB$65536,27,FALSE)</f>
        <v>42.2</v>
      </c>
      <c r="Z377" s="553">
        <f>Y377-AI377</f>
        <v>42.2</v>
      </c>
      <c r="AA377" s="54"/>
      <c r="AB377" s="54"/>
      <c r="AC377" s="54"/>
      <c r="AD377" s="54"/>
      <c r="AE377" s="54"/>
      <c r="AF377" s="560">
        <f t="shared" si="64"/>
        <v>0</v>
      </c>
      <c r="AG377" s="560">
        <f t="shared" si="69"/>
        <v>0</v>
      </c>
      <c r="AH377" s="37">
        <f t="shared" si="70"/>
        <v>0</v>
      </c>
      <c r="AI377" s="560">
        <f t="shared" si="71"/>
        <v>0</v>
      </c>
      <c r="AJ377" s="560">
        <f t="shared" si="72"/>
        <v>0</v>
      </c>
      <c r="AK377" s="560">
        <f t="shared" si="73"/>
        <v>0</v>
      </c>
      <c r="AL377" s="560">
        <f t="shared" si="74"/>
        <v>0</v>
      </c>
      <c r="AM377" s="55"/>
      <c r="AN377" s="55"/>
      <c r="AO377" s="55"/>
      <c r="AP377" s="55"/>
      <c r="AQ377" s="55"/>
      <c r="AR377" s="55"/>
      <c r="AS377" s="55"/>
    </row>
    <row r="378" spans="1:45" s="56" customFormat="1" ht="12.75" customHeight="1" x14ac:dyDescent="0.2">
      <c r="A378" s="40" t="s">
        <v>418</v>
      </c>
      <c r="B378" s="72" t="s">
        <v>124</v>
      </c>
      <c r="C378" s="235"/>
      <c r="D378" s="40" t="s">
        <v>732</v>
      </c>
      <c r="E378" s="475" t="s">
        <v>436</v>
      </c>
      <c r="F378" s="258"/>
      <c r="G378" s="93" t="s">
        <v>172</v>
      </c>
      <c r="H378" s="220" t="s">
        <v>434</v>
      </c>
      <c r="I378" s="209"/>
      <c r="J378" s="209"/>
      <c r="K378" s="209"/>
      <c r="L378" s="209"/>
      <c r="M378" s="200"/>
      <c r="N378" s="96">
        <v>10</v>
      </c>
      <c r="O378" s="97">
        <v>2</v>
      </c>
      <c r="P378" s="160">
        <v>1.8</v>
      </c>
      <c r="Q378" s="160">
        <v>5</v>
      </c>
      <c r="R378" s="160" t="s">
        <v>758</v>
      </c>
      <c r="S378" s="160" t="s">
        <v>1133</v>
      </c>
      <c r="T378" s="914"/>
      <c r="U378" s="47"/>
      <c r="V378" s="48" t="str">
        <f t="shared" si="67"/>
        <v/>
      </c>
      <c r="W378" s="49"/>
      <c r="X378" s="617"/>
      <c r="Y378" s="570">
        <f>VLOOKUP(E378,[2]analysis!$B$1:$AB$65536,27,FALSE)</f>
        <v>42.2</v>
      </c>
      <c r="Z378" s="553">
        <f>Y378-AI378</f>
        <v>42.2</v>
      </c>
      <c r="AA378" s="54"/>
      <c r="AB378" s="54"/>
      <c r="AC378" s="54"/>
      <c r="AD378" s="54"/>
      <c r="AE378" s="54"/>
      <c r="AF378" s="560">
        <f t="shared" si="64"/>
        <v>0</v>
      </c>
      <c r="AG378" s="560">
        <f t="shared" si="69"/>
        <v>0</v>
      </c>
      <c r="AH378" s="37">
        <f t="shared" si="70"/>
        <v>0</v>
      </c>
      <c r="AI378" s="560">
        <f t="shared" si="71"/>
        <v>0</v>
      </c>
      <c r="AJ378" s="560">
        <f t="shared" si="72"/>
        <v>0</v>
      </c>
      <c r="AK378" s="560">
        <f t="shared" si="73"/>
        <v>0</v>
      </c>
      <c r="AL378" s="560">
        <f t="shared" si="74"/>
        <v>0</v>
      </c>
      <c r="AM378" s="55"/>
      <c r="AN378" s="55"/>
      <c r="AO378" s="55"/>
      <c r="AP378" s="55"/>
      <c r="AQ378" s="55"/>
      <c r="AR378" s="55"/>
      <c r="AS378" s="55"/>
    </row>
    <row r="379" spans="1:45" s="56" customFormat="1" ht="12.75" customHeight="1" x14ac:dyDescent="0.2">
      <c r="A379" s="40" t="s">
        <v>418</v>
      </c>
      <c r="B379" s="72" t="s">
        <v>124</v>
      </c>
      <c r="C379" s="235"/>
      <c r="D379" s="40" t="s">
        <v>732</v>
      </c>
      <c r="E379" s="475" t="s">
        <v>437</v>
      </c>
      <c r="F379" s="258"/>
      <c r="G379" s="93" t="s">
        <v>172</v>
      </c>
      <c r="H379" s="625" t="s">
        <v>434</v>
      </c>
      <c r="I379" s="626"/>
      <c r="J379" s="626"/>
      <c r="K379" s="626"/>
      <c r="L379" s="626"/>
      <c r="M379" s="627"/>
      <c r="N379" s="96">
        <v>10</v>
      </c>
      <c r="O379" s="97">
        <v>3</v>
      </c>
      <c r="P379" s="160">
        <v>1.8</v>
      </c>
      <c r="Q379" s="160">
        <v>5</v>
      </c>
      <c r="R379" s="160" t="s">
        <v>758</v>
      </c>
      <c r="S379" s="160" t="s">
        <v>73</v>
      </c>
      <c r="T379" s="914"/>
      <c r="U379" s="47"/>
      <c r="V379" s="48" t="str">
        <f t="shared" si="67"/>
        <v/>
      </c>
      <c r="W379" s="49"/>
      <c r="X379" s="617"/>
      <c r="Y379" s="570">
        <f>VLOOKUP(E379,[2]analysis!$B$1:$AB$65536,27,FALSE)</f>
        <v>42.2</v>
      </c>
      <c r="Z379" s="553">
        <f>Y379-AI379</f>
        <v>42.2</v>
      </c>
      <c r="AA379" s="54"/>
      <c r="AB379" s="54"/>
      <c r="AC379" s="54"/>
      <c r="AD379" s="54"/>
      <c r="AE379" s="54"/>
      <c r="AF379" s="560">
        <f t="shared" si="64"/>
        <v>0</v>
      </c>
      <c r="AG379" s="560">
        <f t="shared" si="69"/>
        <v>0</v>
      </c>
      <c r="AH379" s="37">
        <f t="shared" si="70"/>
        <v>0</v>
      </c>
      <c r="AI379" s="560">
        <f t="shared" si="71"/>
        <v>0</v>
      </c>
      <c r="AJ379" s="560">
        <f t="shared" si="72"/>
        <v>0</v>
      </c>
      <c r="AK379" s="560">
        <f t="shared" si="73"/>
        <v>0</v>
      </c>
      <c r="AL379" s="560">
        <f t="shared" si="74"/>
        <v>0</v>
      </c>
      <c r="AM379" s="55"/>
      <c r="AN379" s="55"/>
      <c r="AO379" s="55"/>
      <c r="AP379" s="55"/>
      <c r="AQ379" s="55"/>
      <c r="AR379" s="55"/>
      <c r="AS379" s="55"/>
    </row>
    <row r="380" spans="1:45" s="39" customFormat="1" ht="38.25" x14ac:dyDescent="0.2">
      <c r="A380" s="41" t="s">
        <v>418</v>
      </c>
      <c r="B380" s="586" t="s">
        <v>124</v>
      </c>
      <c r="C380" s="587"/>
      <c r="D380" s="41" t="s">
        <v>732</v>
      </c>
      <c r="E380" s="475"/>
      <c r="F380" s="258"/>
      <c r="G380" s="93" t="s">
        <v>5</v>
      </c>
      <c r="H380" s="705" t="s">
        <v>461</v>
      </c>
      <c r="I380" s="584"/>
      <c r="J380" s="584"/>
      <c r="K380" s="584"/>
      <c r="L380" s="584"/>
      <c r="M380" s="585"/>
      <c r="N380" s="73"/>
      <c r="O380" s="247" t="s">
        <v>15</v>
      </c>
      <c r="P380" s="247" t="s">
        <v>754</v>
      </c>
      <c r="Q380" s="247" t="s">
        <v>755</v>
      </c>
      <c r="R380" s="247" t="s">
        <v>756</v>
      </c>
      <c r="S380" s="247" t="s">
        <v>757</v>
      </c>
      <c r="T380" s="924"/>
      <c r="U380" s="47"/>
      <c r="V380" s="48" t="str">
        <f t="shared" si="67"/>
        <v/>
      </c>
      <c r="W380" s="49"/>
      <c r="X380" s="617"/>
      <c r="Y380" s="570" t="e">
        <f>VLOOKUP(E380,[1]Analysis!$E$1:$W$65536,19,FALSE)</f>
        <v>#N/A</v>
      </c>
      <c r="Z380" s="553" t="e">
        <f>Y380-T380</f>
        <v>#N/A</v>
      </c>
      <c r="AA380" s="37"/>
      <c r="AB380" s="37"/>
      <c r="AC380" s="37"/>
      <c r="AD380" s="37"/>
      <c r="AE380" s="37"/>
      <c r="AF380" s="560">
        <f t="shared" si="64"/>
        <v>0</v>
      </c>
      <c r="AG380" s="560">
        <f t="shared" si="69"/>
        <v>0</v>
      </c>
      <c r="AH380" s="37">
        <f t="shared" si="70"/>
        <v>0</v>
      </c>
      <c r="AI380" s="560">
        <f t="shared" si="71"/>
        <v>0</v>
      </c>
      <c r="AJ380" s="560">
        <f t="shared" si="72"/>
        <v>0</v>
      </c>
      <c r="AK380" s="560">
        <f t="shared" si="73"/>
        <v>0</v>
      </c>
      <c r="AL380" s="560">
        <f t="shared" si="74"/>
        <v>0</v>
      </c>
      <c r="AM380" s="38"/>
      <c r="AN380" s="38"/>
      <c r="AO380" s="38"/>
      <c r="AP380" s="38"/>
      <c r="AQ380" s="38"/>
      <c r="AR380" s="38"/>
      <c r="AS380" s="38"/>
    </row>
    <row r="381" spans="1:45" s="56" customFormat="1" ht="12.75" customHeight="1" x14ac:dyDescent="0.2">
      <c r="A381" s="40" t="s">
        <v>418</v>
      </c>
      <c r="B381" s="72" t="s">
        <v>124</v>
      </c>
      <c r="C381" s="235"/>
      <c r="D381" s="40" t="s">
        <v>732</v>
      </c>
      <c r="E381" s="475" t="s">
        <v>462</v>
      </c>
      <c r="F381" s="258"/>
      <c r="G381" s="93" t="s">
        <v>172</v>
      </c>
      <c r="H381" s="220" t="s">
        <v>461</v>
      </c>
      <c r="I381" s="209"/>
      <c r="J381" s="209"/>
      <c r="K381" s="209"/>
      <c r="L381" s="209"/>
      <c r="M381" s="200"/>
      <c r="N381" s="96">
        <v>10</v>
      </c>
      <c r="O381" s="160">
        <v>1</v>
      </c>
      <c r="P381" s="160">
        <v>0.9</v>
      </c>
      <c r="Q381" s="160">
        <v>0.9</v>
      </c>
      <c r="R381" s="160" t="s">
        <v>758</v>
      </c>
      <c r="S381" s="160" t="s">
        <v>73</v>
      </c>
      <c r="T381" s="914"/>
      <c r="U381" s="47"/>
      <c r="V381" s="48" t="str">
        <f t="shared" si="67"/>
        <v/>
      </c>
      <c r="W381" s="49"/>
      <c r="X381" s="617"/>
      <c r="Y381" s="570">
        <f>VLOOKUP(E381,[2]analysis!$B$1:$AB$65536,27,FALSE)</f>
        <v>42.2</v>
      </c>
      <c r="Z381" s="553">
        <f t="shared" ref="Z381:Z389" si="77">Y381-AI381</f>
        <v>42.2</v>
      </c>
      <c r="AA381" s="54"/>
      <c r="AB381" s="54"/>
      <c r="AC381" s="54"/>
      <c r="AD381" s="54"/>
      <c r="AE381" s="54"/>
      <c r="AF381" s="560">
        <f t="shared" si="64"/>
        <v>0</v>
      </c>
      <c r="AG381" s="560">
        <f t="shared" si="69"/>
        <v>0</v>
      </c>
      <c r="AH381" s="37">
        <f t="shared" si="70"/>
        <v>0</v>
      </c>
      <c r="AI381" s="560">
        <f t="shared" si="71"/>
        <v>0</v>
      </c>
      <c r="AJ381" s="560">
        <f t="shared" si="72"/>
        <v>0</v>
      </c>
      <c r="AK381" s="560">
        <f t="shared" si="73"/>
        <v>0</v>
      </c>
      <c r="AL381" s="560">
        <f t="shared" si="74"/>
        <v>0</v>
      </c>
      <c r="AM381" s="55"/>
      <c r="AN381" s="55"/>
      <c r="AO381" s="55"/>
      <c r="AP381" s="55"/>
      <c r="AQ381" s="55"/>
      <c r="AR381" s="55"/>
      <c r="AS381" s="55"/>
    </row>
    <row r="382" spans="1:45" s="56" customFormat="1" ht="12.75" customHeight="1" x14ac:dyDescent="0.2">
      <c r="A382" s="40" t="s">
        <v>418</v>
      </c>
      <c r="B382" s="72" t="s">
        <v>124</v>
      </c>
      <c r="C382" s="235"/>
      <c r="D382" s="40" t="s">
        <v>732</v>
      </c>
      <c r="E382" s="475" t="s">
        <v>463</v>
      </c>
      <c r="F382" s="258"/>
      <c r="G382" s="93" t="s">
        <v>172</v>
      </c>
      <c r="H382" s="220" t="s">
        <v>461</v>
      </c>
      <c r="I382" s="209"/>
      <c r="J382" s="209"/>
      <c r="K382" s="209"/>
      <c r="L382" s="209"/>
      <c r="M382" s="200"/>
      <c r="N382" s="96">
        <v>10</v>
      </c>
      <c r="O382" s="160">
        <v>2</v>
      </c>
      <c r="P382" s="160">
        <v>1.2</v>
      </c>
      <c r="Q382" s="160">
        <v>1.5</v>
      </c>
      <c r="R382" s="160" t="s">
        <v>758</v>
      </c>
      <c r="S382" s="160" t="s">
        <v>1133</v>
      </c>
      <c r="T382" s="914"/>
      <c r="U382" s="47"/>
      <c r="V382" s="48" t="str">
        <f t="shared" si="67"/>
        <v/>
      </c>
      <c r="W382" s="49"/>
      <c r="X382" s="617"/>
      <c r="Y382" s="570">
        <f>VLOOKUP(E382,[2]analysis!$B$1:$AB$65536,27,FALSE)</f>
        <v>42.2</v>
      </c>
      <c r="Z382" s="553">
        <f t="shared" si="77"/>
        <v>42.2</v>
      </c>
      <c r="AA382" s="54"/>
      <c r="AB382" s="54"/>
      <c r="AC382" s="54"/>
      <c r="AD382" s="54"/>
      <c r="AE382" s="54"/>
      <c r="AF382" s="560">
        <f t="shared" ref="AF382:AF445" si="78">T382/1.1</f>
        <v>0</v>
      </c>
      <c r="AG382" s="560">
        <f t="shared" si="69"/>
        <v>0</v>
      </c>
      <c r="AH382" s="37">
        <f t="shared" si="70"/>
        <v>0</v>
      </c>
      <c r="AI382" s="560">
        <f t="shared" si="71"/>
        <v>0</v>
      </c>
      <c r="AJ382" s="560">
        <f t="shared" si="72"/>
        <v>0</v>
      </c>
      <c r="AK382" s="560">
        <f t="shared" si="73"/>
        <v>0</v>
      </c>
      <c r="AL382" s="560">
        <f t="shared" si="74"/>
        <v>0</v>
      </c>
      <c r="AM382" s="55"/>
      <c r="AN382" s="55"/>
      <c r="AO382" s="55"/>
      <c r="AP382" s="55"/>
      <c r="AQ382" s="55"/>
      <c r="AR382" s="55"/>
      <c r="AS382" s="55"/>
    </row>
    <row r="383" spans="1:45" s="56" customFormat="1" ht="12.75" customHeight="1" x14ac:dyDescent="0.2">
      <c r="A383" s="40" t="s">
        <v>418</v>
      </c>
      <c r="B383" s="72" t="s">
        <v>124</v>
      </c>
      <c r="C383" s="235"/>
      <c r="D383" s="40" t="s">
        <v>732</v>
      </c>
      <c r="E383" s="475" t="s">
        <v>464</v>
      </c>
      <c r="F383" s="258"/>
      <c r="G383" s="93" t="s">
        <v>172</v>
      </c>
      <c r="H383" s="220" t="s">
        <v>461</v>
      </c>
      <c r="I383" s="209"/>
      <c r="J383" s="209"/>
      <c r="K383" s="209"/>
      <c r="L383" s="209"/>
      <c r="M383" s="200"/>
      <c r="N383" s="96">
        <v>10</v>
      </c>
      <c r="O383" s="160">
        <v>3</v>
      </c>
      <c r="P383" s="160">
        <v>1.2</v>
      </c>
      <c r="Q383" s="160">
        <v>1.5</v>
      </c>
      <c r="R383" s="160" t="s">
        <v>758</v>
      </c>
      <c r="S383" s="160" t="s">
        <v>73</v>
      </c>
      <c r="T383" s="914"/>
      <c r="U383" s="47"/>
      <c r="V383" s="48" t="str">
        <f t="shared" si="67"/>
        <v/>
      </c>
      <c r="W383" s="49"/>
      <c r="X383" s="617"/>
      <c r="Y383" s="570">
        <f>VLOOKUP(E383,[2]analysis!$B$1:$AB$65536,27,FALSE)</f>
        <v>42.2</v>
      </c>
      <c r="Z383" s="553">
        <f t="shared" si="77"/>
        <v>42.2</v>
      </c>
      <c r="AA383" s="54"/>
      <c r="AB383" s="54"/>
      <c r="AC383" s="54"/>
      <c r="AD383" s="54"/>
      <c r="AE383" s="54"/>
      <c r="AF383" s="560">
        <f t="shared" si="78"/>
        <v>0</v>
      </c>
      <c r="AG383" s="560">
        <f t="shared" si="69"/>
        <v>0</v>
      </c>
      <c r="AH383" s="37">
        <f t="shared" si="70"/>
        <v>0</v>
      </c>
      <c r="AI383" s="560">
        <f t="shared" si="71"/>
        <v>0</v>
      </c>
      <c r="AJ383" s="560">
        <f t="shared" si="72"/>
        <v>0</v>
      </c>
      <c r="AK383" s="560">
        <f t="shared" si="73"/>
        <v>0</v>
      </c>
      <c r="AL383" s="560">
        <f t="shared" si="74"/>
        <v>0</v>
      </c>
      <c r="AM383" s="55"/>
      <c r="AN383" s="55"/>
      <c r="AO383" s="55"/>
      <c r="AP383" s="55"/>
      <c r="AQ383" s="55"/>
      <c r="AR383" s="55"/>
      <c r="AS383" s="55"/>
    </row>
    <row r="384" spans="1:45" s="56" customFormat="1" ht="12.75" customHeight="1" x14ac:dyDescent="0.2">
      <c r="A384" s="40" t="s">
        <v>418</v>
      </c>
      <c r="B384" s="72" t="s">
        <v>124</v>
      </c>
      <c r="C384" s="235"/>
      <c r="D384" s="40" t="s">
        <v>732</v>
      </c>
      <c r="E384" s="475" t="s">
        <v>465</v>
      </c>
      <c r="F384" s="258"/>
      <c r="G384" s="93" t="s">
        <v>172</v>
      </c>
      <c r="H384" s="220" t="s">
        <v>461</v>
      </c>
      <c r="I384" s="209"/>
      <c r="J384" s="209"/>
      <c r="K384" s="209"/>
      <c r="L384" s="209"/>
      <c r="M384" s="200"/>
      <c r="N384" s="96">
        <v>10</v>
      </c>
      <c r="O384" s="160">
        <v>4</v>
      </c>
      <c r="P384" s="160">
        <v>1.4</v>
      </c>
      <c r="Q384" s="160">
        <v>1.5</v>
      </c>
      <c r="R384" s="160" t="s">
        <v>758</v>
      </c>
      <c r="S384" s="160" t="s">
        <v>1133</v>
      </c>
      <c r="T384" s="914"/>
      <c r="U384" s="47"/>
      <c r="V384" s="48" t="str">
        <f t="shared" si="67"/>
        <v/>
      </c>
      <c r="W384" s="49"/>
      <c r="X384" s="617"/>
      <c r="Y384" s="570">
        <f>VLOOKUP(E384,[2]analysis!$B$1:$AB$65536,27,FALSE)</f>
        <v>42.2</v>
      </c>
      <c r="Z384" s="553">
        <f t="shared" si="77"/>
        <v>42.2</v>
      </c>
      <c r="AA384" s="54"/>
      <c r="AB384" s="54"/>
      <c r="AC384" s="54"/>
      <c r="AD384" s="54"/>
      <c r="AE384" s="54"/>
      <c r="AF384" s="560">
        <f t="shared" si="78"/>
        <v>0</v>
      </c>
      <c r="AG384" s="560">
        <f t="shared" si="69"/>
        <v>0</v>
      </c>
      <c r="AH384" s="37">
        <f t="shared" si="70"/>
        <v>0</v>
      </c>
      <c r="AI384" s="560">
        <f t="shared" si="71"/>
        <v>0</v>
      </c>
      <c r="AJ384" s="560">
        <f t="shared" si="72"/>
        <v>0</v>
      </c>
      <c r="AK384" s="560">
        <f t="shared" si="73"/>
        <v>0</v>
      </c>
      <c r="AL384" s="560">
        <f t="shared" si="74"/>
        <v>0</v>
      </c>
      <c r="AM384" s="55"/>
      <c r="AN384" s="55"/>
      <c r="AO384" s="55"/>
      <c r="AP384" s="55"/>
      <c r="AQ384" s="55"/>
      <c r="AR384" s="55"/>
      <c r="AS384" s="55"/>
    </row>
    <row r="385" spans="1:45" s="56" customFormat="1" ht="12.75" customHeight="1" x14ac:dyDescent="0.2">
      <c r="A385" s="40" t="s">
        <v>418</v>
      </c>
      <c r="B385" s="72" t="s">
        <v>124</v>
      </c>
      <c r="C385" s="235"/>
      <c r="D385" s="40" t="s">
        <v>732</v>
      </c>
      <c r="E385" s="475" t="s">
        <v>466</v>
      </c>
      <c r="F385" s="258"/>
      <c r="G385" s="93" t="s">
        <v>172</v>
      </c>
      <c r="H385" s="220" t="s">
        <v>461</v>
      </c>
      <c r="I385" s="209"/>
      <c r="J385" s="209"/>
      <c r="K385" s="209"/>
      <c r="L385" s="209"/>
      <c r="M385" s="200"/>
      <c r="N385" s="96">
        <v>10</v>
      </c>
      <c r="O385" s="160">
        <v>5</v>
      </c>
      <c r="P385" s="160">
        <v>1.4</v>
      </c>
      <c r="Q385" s="160">
        <v>1.5</v>
      </c>
      <c r="R385" s="160" t="s">
        <v>758</v>
      </c>
      <c r="S385" s="160" t="s">
        <v>73</v>
      </c>
      <c r="T385" s="914"/>
      <c r="U385" s="47"/>
      <c r="V385" s="48" t="str">
        <f t="shared" si="67"/>
        <v/>
      </c>
      <c r="W385" s="49"/>
      <c r="X385" s="617"/>
      <c r="Y385" s="570">
        <f>VLOOKUP(E385,[2]analysis!$B$1:$AB$65536,27,FALSE)</f>
        <v>42.2</v>
      </c>
      <c r="Z385" s="553">
        <f t="shared" si="77"/>
        <v>42.2</v>
      </c>
      <c r="AA385" s="54"/>
      <c r="AB385" s="54"/>
      <c r="AC385" s="54"/>
      <c r="AD385" s="54"/>
      <c r="AE385" s="54"/>
      <c r="AF385" s="560">
        <f t="shared" si="78"/>
        <v>0</v>
      </c>
      <c r="AG385" s="560">
        <f t="shared" si="69"/>
        <v>0</v>
      </c>
      <c r="AH385" s="37">
        <f t="shared" si="70"/>
        <v>0</v>
      </c>
      <c r="AI385" s="560">
        <f t="shared" si="71"/>
        <v>0</v>
      </c>
      <c r="AJ385" s="560">
        <f t="shared" si="72"/>
        <v>0</v>
      </c>
      <c r="AK385" s="560">
        <f t="shared" si="73"/>
        <v>0</v>
      </c>
      <c r="AL385" s="560">
        <f t="shared" si="74"/>
        <v>0</v>
      </c>
      <c r="AM385" s="55"/>
      <c r="AN385" s="55"/>
      <c r="AO385" s="55"/>
      <c r="AP385" s="55"/>
      <c r="AQ385" s="55"/>
      <c r="AR385" s="55"/>
      <c r="AS385" s="55"/>
    </row>
    <row r="386" spans="1:45" s="56" customFormat="1" ht="12.75" customHeight="1" x14ac:dyDescent="0.2">
      <c r="A386" s="40" t="s">
        <v>418</v>
      </c>
      <c r="B386" s="72" t="s">
        <v>124</v>
      </c>
      <c r="C386" s="235"/>
      <c r="D386" s="40" t="s">
        <v>732</v>
      </c>
      <c r="E386" s="475" t="s">
        <v>467</v>
      </c>
      <c r="F386" s="258"/>
      <c r="G386" s="93" t="s">
        <v>172</v>
      </c>
      <c r="H386" s="220" t="s">
        <v>461</v>
      </c>
      <c r="I386" s="209"/>
      <c r="J386" s="209"/>
      <c r="K386" s="209"/>
      <c r="L386" s="209"/>
      <c r="M386" s="200"/>
      <c r="N386" s="96">
        <v>10</v>
      </c>
      <c r="O386" s="160">
        <v>6</v>
      </c>
      <c r="P386" s="160">
        <v>1.6</v>
      </c>
      <c r="Q386" s="160">
        <v>1.5</v>
      </c>
      <c r="R386" s="160" t="s">
        <v>758</v>
      </c>
      <c r="S386" s="160" t="s">
        <v>1133</v>
      </c>
      <c r="T386" s="914"/>
      <c r="U386" s="47"/>
      <c r="V386" s="48" t="str">
        <f t="shared" si="67"/>
        <v/>
      </c>
      <c r="W386" s="49"/>
      <c r="X386" s="617"/>
      <c r="Y386" s="570">
        <f>VLOOKUP(E386,[2]analysis!$B$1:$AB$65536,27,FALSE)</f>
        <v>42.2</v>
      </c>
      <c r="Z386" s="553">
        <f t="shared" si="77"/>
        <v>42.2</v>
      </c>
      <c r="AA386" s="54"/>
      <c r="AB386" s="54"/>
      <c r="AC386" s="54"/>
      <c r="AD386" s="54"/>
      <c r="AE386" s="54"/>
      <c r="AF386" s="560">
        <f t="shared" si="78"/>
        <v>0</v>
      </c>
      <c r="AG386" s="560">
        <f t="shared" si="69"/>
        <v>0</v>
      </c>
      <c r="AH386" s="37">
        <f t="shared" si="70"/>
        <v>0</v>
      </c>
      <c r="AI386" s="560">
        <f t="shared" si="71"/>
        <v>0</v>
      </c>
      <c r="AJ386" s="560">
        <f t="shared" si="72"/>
        <v>0</v>
      </c>
      <c r="AK386" s="560">
        <f t="shared" si="73"/>
        <v>0</v>
      </c>
      <c r="AL386" s="560">
        <f t="shared" si="74"/>
        <v>0</v>
      </c>
      <c r="AM386" s="55"/>
      <c r="AN386" s="55"/>
      <c r="AO386" s="55"/>
      <c r="AP386" s="55"/>
      <c r="AQ386" s="55"/>
      <c r="AR386" s="55"/>
      <c r="AS386" s="55"/>
    </row>
    <row r="387" spans="1:45" s="56" customFormat="1" ht="12.75" customHeight="1" x14ac:dyDescent="0.2">
      <c r="A387" s="40" t="s">
        <v>418</v>
      </c>
      <c r="B387" s="72" t="s">
        <v>124</v>
      </c>
      <c r="C387" s="235"/>
      <c r="D387" s="40" t="s">
        <v>732</v>
      </c>
      <c r="E387" s="475" t="s">
        <v>468</v>
      </c>
      <c r="F387" s="258"/>
      <c r="G387" s="93" t="s">
        <v>172</v>
      </c>
      <c r="H387" s="220" t="s">
        <v>461</v>
      </c>
      <c r="I387" s="209"/>
      <c r="J387" s="209"/>
      <c r="K387" s="209"/>
      <c r="L387" s="209"/>
      <c r="M387" s="200"/>
      <c r="N387" s="96">
        <v>10</v>
      </c>
      <c r="O387" s="160">
        <v>7</v>
      </c>
      <c r="P387" s="160">
        <v>1.6</v>
      </c>
      <c r="Q387" s="160">
        <v>1.5</v>
      </c>
      <c r="R387" s="160" t="s">
        <v>758</v>
      </c>
      <c r="S387" s="160" t="s">
        <v>63</v>
      </c>
      <c r="T387" s="914"/>
      <c r="U387" s="47"/>
      <c r="V387" s="48" t="str">
        <f t="shared" si="67"/>
        <v/>
      </c>
      <c r="W387" s="49"/>
      <c r="X387" s="617"/>
      <c r="Y387" s="570">
        <f>VLOOKUP(E387,[2]analysis!$B$1:$AB$65536,27,FALSE)</f>
        <v>42.2</v>
      </c>
      <c r="Z387" s="553">
        <f t="shared" si="77"/>
        <v>42.2</v>
      </c>
      <c r="AA387" s="54"/>
      <c r="AB387" s="54"/>
      <c r="AC387" s="54"/>
      <c r="AD387" s="54"/>
      <c r="AE387" s="54"/>
      <c r="AF387" s="560">
        <f t="shared" si="78"/>
        <v>0</v>
      </c>
      <c r="AG387" s="560">
        <f t="shared" si="69"/>
        <v>0</v>
      </c>
      <c r="AH387" s="37">
        <f t="shared" si="70"/>
        <v>0</v>
      </c>
      <c r="AI387" s="560">
        <f t="shared" si="71"/>
        <v>0</v>
      </c>
      <c r="AJ387" s="560">
        <f t="shared" si="72"/>
        <v>0</v>
      </c>
      <c r="AK387" s="560">
        <f t="shared" si="73"/>
        <v>0</v>
      </c>
      <c r="AL387" s="560">
        <f t="shared" si="74"/>
        <v>0</v>
      </c>
      <c r="AM387" s="55"/>
      <c r="AN387" s="55"/>
      <c r="AO387" s="55"/>
      <c r="AP387" s="55"/>
      <c r="AQ387" s="55"/>
      <c r="AR387" s="55"/>
      <c r="AS387" s="55"/>
    </row>
    <row r="388" spans="1:45" s="56" customFormat="1" ht="12.75" customHeight="1" x14ac:dyDescent="0.2">
      <c r="A388" s="40" t="s">
        <v>418</v>
      </c>
      <c r="B388" s="72" t="s">
        <v>124</v>
      </c>
      <c r="C388" s="235"/>
      <c r="D388" s="40" t="s">
        <v>732</v>
      </c>
      <c r="E388" s="475" t="s">
        <v>469</v>
      </c>
      <c r="F388" s="258"/>
      <c r="G388" s="93" t="s">
        <v>172</v>
      </c>
      <c r="H388" s="220" t="s">
        <v>461</v>
      </c>
      <c r="I388" s="209"/>
      <c r="J388" s="209"/>
      <c r="K388" s="209"/>
      <c r="L388" s="209"/>
      <c r="M388" s="200"/>
      <c r="N388" s="96">
        <v>10</v>
      </c>
      <c r="O388" s="160">
        <v>8</v>
      </c>
      <c r="P388" s="160">
        <v>1.6</v>
      </c>
      <c r="Q388" s="160">
        <v>1.5</v>
      </c>
      <c r="R388" s="160" t="s">
        <v>758</v>
      </c>
      <c r="S388" s="160" t="s">
        <v>73</v>
      </c>
      <c r="T388" s="914"/>
      <c r="U388" s="47"/>
      <c r="V388" s="48" t="str">
        <f t="shared" si="67"/>
        <v/>
      </c>
      <c r="W388" s="49"/>
      <c r="X388" s="617"/>
      <c r="Y388" s="570">
        <f>VLOOKUP(E388,[2]analysis!$B$1:$AB$65536,27,FALSE)</f>
        <v>42.2</v>
      </c>
      <c r="Z388" s="553">
        <f t="shared" si="77"/>
        <v>42.2</v>
      </c>
      <c r="AA388" s="54"/>
      <c r="AB388" s="54"/>
      <c r="AC388" s="54"/>
      <c r="AD388" s="54"/>
      <c r="AE388" s="54"/>
      <c r="AF388" s="560">
        <f t="shared" si="78"/>
        <v>0</v>
      </c>
      <c r="AG388" s="560">
        <f t="shared" si="69"/>
        <v>0</v>
      </c>
      <c r="AH388" s="37">
        <f t="shared" si="70"/>
        <v>0</v>
      </c>
      <c r="AI388" s="560">
        <f t="shared" si="71"/>
        <v>0</v>
      </c>
      <c r="AJ388" s="560">
        <f t="shared" si="72"/>
        <v>0</v>
      </c>
      <c r="AK388" s="560">
        <f t="shared" si="73"/>
        <v>0</v>
      </c>
      <c r="AL388" s="560">
        <f t="shared" si="74"/>
        <v>0</v>
      </c>
      <c r="AM388" s="55"/>
      <c r="AN388" s="55"/>
      <c r="AO388" s="55"/>
      <c r="AP388" s="55"/>
      <c r="AQ388" s="55"/>
      <c r="AR388" s="55"/>
      <c r="AS388" s="55"/>
    </row>
    <row r="389" spans="1:45" s="56" customFormat="1" ht="12.75" customHeight="1" thickBot="1" x14ac:dyDescent="0.25">
      <c r="A389" s="40" t="s">
        <v>418</v>
      </c>
      <c r="B389" s="72" t="s">
        <v>124</v>
      </c>
      <c r="C389" s="235"/>
      <c r="D389" s="40" t="s">
        <v>732</v>
      </c>
      <c r="E389" s="475" t="s">
        <v>470</v>
      </c>
      <c r="F389" s="258"/>
      <c r="G389" s="93" t="s">
        <v>172</v>
      </c>
      <c r="H389" s="222" t="s">
        <v>461</v>
      </c>
      <c r="I389" s="218"/>
      <c r="J389" s="218"/>
      <c r="K389" s="218"/>
      <c r="L389" s="218"/>
      <c r="M389" s="219"/>
      <c r="N389" s="96">
        <v>10</v>
      </c>
      <c r="O389" s="160">
        <v>9</v>
      </c>
      <c r="P389" s="160">
        <v>1.9</v>
      </c>
      <c r="Q389" s="160">
        <v>1.7</v>
      </c>
      <c r="R389" s="160" t="s">
        <v>758</v>
      </c>
      <c r="S389" s="160" t="s">
        <v>1133</v>
      </c>
      <c r="T389" s="914"/>
      <c r="U389" s="47"/>
      <c r="V389" s="48" t="str">
        <f t="shared" si="67"/>
        <v/>
      </c>
      <c r="W389" s="49"/>
      <c r="X389" s="618"/>
      <c r="Y389" s="570">
        <f>VLOOKUP(E389,[2]analysis!$B$1:$AB$65536,27,FALSE)</f>
        <v>42.2</v>
      </c>
      <c r="Z389" s="553">
        <f t="shared" si="77"/>
        <v>42.2</v>
      </c>
      <c r="AA389" s="54"/>
      <c r="AB389" s="54"/>
      <c r="AC389" s="54"/>
      <c r="AD389" s="54"/>
      <c r="AE389" s="54"/>
      <c r="AF389" s="560">
        <f t="shared" si="78"/>
        <v>0</v>
      </c>
      <c r="AG389" s="560">
        <f t="shared" si="69"/>
        <v>0</v>
      </c>
      <c r="AH389" s="37">
        <f t="shared" si="70"/>
        <v>0</v>
      </c>
      <c r="AI389" s="560">
        <f t="shared" si="71"/>
        <v>0</v>
      </c>
      <c r="AJ389" s="560">
        <f t="shared" si="72"/>
        <v>0</v>
      </c>
      <c r="AK389" s="560">
        <f t="shared" si="73"/>
        <v>0</v>
      </c>
      <c r="AL389" s="560">
        <f t="shared" si="74"/>
        <v>0</v>
      </c>
      <c r="AM389" s="55"/>
      <c r="AN389" s="55"/>
      <c r="AO389" s="55"/>
      <c r="AP389" s="55"/>
      <c r="AQ389" s="55"/>
      <c r="AR389" s="55"/>
      <c r="AS389" s="55"/>
    </row>
    <row r="390" spans="1:45" s="39" customFormat="1" ht="38.25" x14ac:dyDescent="0.2">
      <c r="A390" s="41" t="s">
        <v>418</v>
      </c>
      <c r="B390" s="621" t="s">
        <v>124</v>
      </c>
      <c r="C390" s="622"/>
      <c r="D390" s="92" t="s">
        <v>732</v>
      </c>
      <c r="E390" s="475"/>
      <c r="F390" s="258"/>
      <c r="G390" s="93" t="s">
        <v>5</v>
      </c>
      <c r="H390" s="706" t="s">
        <v>879</v>
      </c>
      <c r="I390" s="707"/>
      <c r="J390" s="707"/>
      <c r="K390" s="707"/>
      <c r="L390" s="707"/>
      <c r="M390" s="708"/>
      <c r="N390" s="73"/>
      <c r="O390" s="247" t="s">
        <v>15</v>
      </c>
      <c r="P390" s="247" t="s">
        <v>754</v>
      </c>
      <c r="Q390" s="247" t="s">
        <v>755</v>
      </c>
      <c r="R390" s="247" t="s">
        <v>756</v>
      </c>
      <c r="S390" s="247" t="s">
        <v>757</v>
      </c>
      <c r="T390" s="924"/>
      <c r="U390" s="47"/>
      <c r="V390" s="48" t="str">
        <f t="shared" si="67"/>
        <v/>
      </c>
      <c r="W390" s="49"/>
      <c r="X390" s="616">
        <v>15</v>
      </c>
      <c r="Y390" s="570" t="e">
        <f>VLOOKUP(E390,[1]Analysis!$E$1:$W$65536,19,FALSE)</f>
        <v>#N/A</v>
      </c>
      <c r="Z390" s="553" t="e">
        <f>Y390-T390</f>
        <v>#N/A</v>
      </c>
      <c r="AA390" s="37"/>
      <c r="AB390" s="37"/>
      <c r="AC390" s="37"/>
      <c r="AD390" s="37"/>
      <c r="AE390" s="37"/>
      <c r="AF390" s="560">
        <f t="shared" si="78"/>
        <v>0</v>
      </c>
      <c r="AG390" s="560">
        <f t="shared" si="69"/>
        <v>0</v>
      </c>
      <c r="AH390" s="37">
        <f t="shared" si="70"/>
        <v>0</v>
      </c>
      <c r="AI390" s="560">
        <f t="shared" si="71"/>
        <v>0</v>
      </c>
      <c r="AJ390" s="560">
        <f t="shared" si="72"/>
        <v>0</v>
      </c>
      <c r="AK390" s="560">
        <f t="shared" si="73"/>
        <v>0</v>
      </c>
      <c r="AL390" s="560">
        <f t="shared" si="74"/>
        <v>0</v>
      </c>
      <c r="AM390" s="38"/>
      <c r="AN390" s="38"/>
      <c r="AO390" s="38"/>
      <c r="AP390" s="38"/>
      <c r="AQ390" s="38"/>
      <c r="AR390" s="38"/>
      <c r="AS390" s="38"/>
    </row>
    <row r="391" spans="1:45" s="56" customFormat="1" ht="12.75" customHeight="1" x14ac:dyDescent="0.2">
      <c r="A391" s="40" t="s">
        <v>418</v>
      </c>
      <c r="B391" s="72" t="s">
        <v>124</v>
      </c>
      <c r="C391" s="235"/>
      <c r="D391" s="40" t="s">
        <v>732</v>
      </c>
      <c r="E391" s="475" t="s">
        <v>472</v>
      </c>
      <c r="F391" s="258"/>
      <c r="G391" s="93" t="s">
        <v>172</v>
      </c>
      <c r="H391" s="220" t="s">
        <v>471</v>
      </c>
      <c r="I391" s="209"/>
      <c r="J391" s="209"/>
      <c r="K391" s="209"/>
      <c r="L391" s="209"/>
      <c r="M391" s="200"/>
      <c r="N391" s="96">
        <v>10</v>
      </c>
      <c r="O391" s="160">
        <v>1</v>
      </c>
      <c r="P391" s="160">
        <v>1.2</v>
      </c>
      <c r="Q391" s="160">
        <v>2.2000000000000002</v>
      </c>
      <c r="R391" s="160" t="s">
        <v>758</v>
      </c>
      <c r="S391" s="160" t="s">
        <v>1133</v>
      </c>
      <c r="T391" s="914"/>
      <c r="U391" s="47"/>
      <c r="V391" s="48" t="str">
        <f t="shared" si="67"/>
        <v/>
      </c>
      <c r="W391" s="49"/>
      <c r="X391" s="617"/>
      <c r="Y391" s="570">
        <f>VLOOKUP(E391,[2]analysis!$B$1:$AB$65536,27,FALSE)</f>
        <v>42.2</v>
      </c>
      <c r="Z391" s="553">
        <f t="shared" ref="Z391:Z399" si="79">Y391-AI391</f>
        <v>42.2</v>
      </c>
      <c r="AA391" s="54"/>
      <c r="AB391" s="54"/>
      <c r="AC391" s="54"/>
      <c r="AD391" s="54"/>
      <c r="AE391" s="54"/>
      <c r="AF391" s="560">
        <f t="shared" si="78"/>
        <v>0</v>
      </c>
      <c r="AG391" s="560">
        <f t="shared" si="69"/>
        <v>0</v>
      </c>
      <c r="AH391" s="37">
        <f t="shared" si="70"/>
        <v>0</v>
      </c>
      <c r="AI391" s="560">
        <f t="shared" si="71"/>
        <v>0</v>
      </c>
      <c r="AJ391" s="560">
        <f t="shared" si="72"/>
        <v>0</v>
      </c>
      <c r="AK391" s="560">
        <f t="shared" si="73"/>
        <v>0</v>
      </c>
      <c r="AL391" s="560">
        <f t="shared" si="74"/>
        <v>0</v>
      </c>
      <c r="AM391" s="55"/>
      <c r="AN391" s="55"/>
      <c r="AO391" s="55"/>
      <c r="AP391" s="55"/>
      <c r="AQ391" s="55"/>
      <c r="AR391" s="55"/>
      <c r="AS391" s="55"/>
    </row>
    <row r="392" spans="1:45" s="56" customFormat="1" ht="12.75" customHeight="1" x14ac:dyDescent="0.2">
      <c r="A392" s="40" t="s">
        <v>418</v>
      </c>
      <c r="B392" s="72" t="s">
        <v>124</v>
      </c>
      <c r="C392" s="235"/>
      <c r="D392" s="40" t="s">
        <v>732</v>
      </c>
      <c r="E392" s="475" t="s">
        <v>473</v>
      </c>
      <c r="F392" s="258"/>
      <c r="G392" s="93" t="s">
        <v>172</v>
      </c>
      <c r="H392" s="220" t="s">
        <v>471</v>
      </c>
      <c r="I392" s="209"/>
      <c r="J392" s="209"/>
      <c r="K392" s="209"/>
      <c r="L392" s="209"/>
      <c r="M392" s="200"/>
      <c r="N392" s="96">
        <v>10</v>
      </c>
      <c r="O392" s="160">
        <v>2</v>
      </c>
      <c r="P392" s="160">
        <v>1.2</v>
      </c>
      <c r="Q392" s="160">
        <v>2.2000000000000002</v>
      </c>
      <c r="R392" s="160" t="s">
        <v>758</v>
      </c>
      <c r="S392" s="160" t="s">
        <v>73</v>
      </c>
      <c r="T392" s="914"/>
      <c r="U392" s="47"/>
      <c r="V392" s="48" t="str">
        <f t="shared" si="67"/>
        <v/>
      </c>
      <c r="W392" s="49"/>
      <c r="X392" s="617"/>
      <c r="Y392" s="570">
        <f>VLOOKUP(E392,[2]analysis!$B$1:$AB$65536,27,FALSE)</f>
        <v>42.2</v>
      </c>
      <c r="Z392" s="553">
        <f t="shared" si="79"/>
        <v>42.2</v>
      </c>
      <c r="AA392" s="54"/>
      <c r="AB392" s="54"/>
      <c r="AC392" s="54"/>
      <c r="AD392" s="54"/>
      <c r="AE392" s="54"/>
      <c r="AF392" s="560">
        <f t="shared" si="78"/>
        <v>0</v>
      </c>
      <c r="AG392" s="560">
        <f t="shared" si="69"/>
        <v>0</v>
      </c>
      <c r="AH392" s="37">
        <f t="shared" si="70"/>
        <v>0</v>
      </c>
      <c r="AI392" s="560">
        <f t="shared" si="71"/>
        <v>0</v>
      </c>
      <c r="AJ392" s="560">
        <f t="shared" si="72"/>
        <v>0</v>
      </c>
      <c r="AK392" s="560">
        <f t="shared" si="73"/>
        <v>0</v>
      </c>
      <c r="AL392" s="560">
        <f t="shared" si="74"/>
        <v>0</v>
      </c>
      <c r="AM392" s="55"/>
      <c r="AN392" s="55"/>
      <c r="AO392" s="55"/>
      <c r="AP392" s="55"/>
      <c r="AQ392" s="55"/>
      <c r="AR392" s="55"/>
      <c r="AS392" s="55"/>
    </row>
    <row r="393" spans="1:45" s="56" customFormat="1" ht="12.75" customHeight="1" x14ac:dyDescent="0.2">
      <c r="A393" s="40" t="s">
        <v>418</v>
      </c>
      <c r="B393" s="72" t="s">
        <v>124</v>
      </c>
      <c r="C393" s="235"/>
      <c r="D393" s="40" t="s">
        <v>732</v>
      </c>
      <c r="E393" s="475" t="s">
        <v>474</v>
      </c>
      <c r="F393" s="258"/>
      <c r="G393" s="93" t="s">
        <v>172</v>
      </c>
      <c r="H393" s="220" t="s">
        <v>471</v>
      </c>
      <c r="I393" s="209"/>
      <c r="J393" s="209"/>
      <c r="K393" s="209"/>
      <c r="L393" s="209"/>
      <c r="M393" s="200"/>
      <c r="N393" s="96">
        <v>10</v>
      </c>
      <c r="O393" s="160">
        <v>3</v>
      </c>
      <c r="P393" s="160">
        <v>1.4</v>
      </c>
      <c r="Q393" s="160">
        <v>2.2000000000000002</v>
      </c>
      <c r="R393" s="160" t="s">
        <v>758</v>
      </c>
      <c r="S393" s="160" t="s">
        <v>1133</v>
      </c>
      <c r="T393" s="914"/>
      <c r="U393" s="47"/>
      <c r="V393" s="48" t="str">
        <f t="shared" si="67"/>
        <v/>
      </c>
      <c r="W393" s="49"/>
      <c r="X393" s="617"/>
      <c r="Y393" s="570">
        <f>VLOOKUP(E393,[2]analysis!$B$1:$AB$65536,27,FALSE)</f>
        <v>42.2</v>
      </c>
      <c r="Z393" s="553">
        <f t="shared" si="79"/>
        <v>42.2</v>
      </c>
      <c r="AA393" s="54"/>
      <c r="AB393" s="54"/>
      <c r="AC393" s="54"/>
      <c r="AD393" s="54"/>
      <c r="AE393" s="54"/>
      <c r="AF393" s="560">
        <f t="shared" si="78"/>
        <v>0</v>
      </c>
      <c r="AG393" s="560">
        <f t="shared" si="69"/>
        <v>0</v>
      </c>
      <c r="AH393" s="37">
        <f t="shared" si="70"/>
        <v>0</v>
      </c>
      <c r="AI393" s="560">
        <f t="shared" si="71"/>
        <v>0</v>
      </c>
      <c r="AJ393" s="560">
        <f t="shared" si="72"/>
        <v>0</v>
      </c>
      <c r="AK393" s="560">
        <f t="shared" si="73"/>
        <v>0</v>
      </c>
      <c r="AL393" s="560">
        <f t="shared" si="74"/>
        <v>0</v>
      </c>
      <c r="AM393" s="55"/>
      <c r="AN393" s="55"/>
      <c r="AO393" s="55"/>
      <c r="AP393" s="55"/>
      <c r="AQ393" s="55"/>
      <c r="AR393" s="55"/>
      <c r="AS393" s="55"/>
    </row>
    <row r="394" spans="1:45" s="56" customFormat="1" ht="12.75" customHeight="1" x14ac:dyDescent="0.2">
      <c r="A394" s="40" t="s">
        <v>418</v>
      </c>
      <c r="B394" s="72" t="s">
        <v>124</v>
      </c>
      <c r="C394" s="235"/>
      <c r="D394" s="40" t="s">
        <v>732</v>
      </c>
      <c r="E394" s="475" t="s">
        <v>475</v>
      </c>
      <c r="F394" s="258"/>
      <c r="G394" s="93" t="s">
        <v>172</v>
      </c>
      <c r="H394" s="220" t="s">
        <v>471</v>
      </c>
      <c r="I394" s="209"/>
      <c r="J394" s="209"/>
      <c r="K394" s="209"/>
      <c r="L394" s="209"/>
      <c r="M394" s="200"/>
      <c r="N394" s="96">
        <v>10</v>
      </c>
      <c r="O394" s="160">
        <v>4</v>
      </c>
      <c r="P394" s="160">
        <v>1.4</v>
      </c>
      <c r="Q394" s="160">
        <v>2.2000000000000002</v>
      </c>
      <c r="R394" s="160" t="s">
        <v>758</v>
      </c>
      <c r="S394" s="160" t="s">
        <v>73</v>
      </c>
      <c r="T394" s="914"/>
      <c r="U394" s="47"/>
      <c r="V394" s="48" t="str">
        <f t="shared" si="67"/>
        <v/>
      </c>
      <c r="W394" s="49"/>
      <c r="X394" s="617"/>
      <c r="Y394" s="570">
        <f>VLOOKUP(E394,[2]analysis!$B$1:$AB$65536,27,FALSE)</f>
        <v>42.2</v>
      </c>
      <c r="Z394" s="553">
        <f t="shared" si="79"/>
        <v>42.2</v>
      </c>
      <c r="AA394" s="54"/>
      <c r="AB394" s="54"/>
      <c r="AC394" s="54"/>
      <c r="AD394" s="54"/>
      <c r="AE394" s="54"/>
      <c r="AF394" s="560">
        <f t="shared" si="78"/>
        <v>0</v>
      </c>
      <c r="AG394" s="560">
        <f t="shared" si="69"/>
        <v>0</v>
      </c>
      <c r="AH394" s="37">
        <f t="shared" si="70"/>
        <v>0</v>
      </c>
      <c r="AI394" s="560">
        <f t="shared" si="71"/>
        <v>0</v>
      </c>
      <c r="AJ394" s="560">
        <f t="shared" si="72"/>
        <v>0</v>
      </c>
      <c r="AK394" s="560">
        <f t="shared" si="73"/>
        <v>0</v>
      </c>
      <c r="AL394" s="560">
        <f t="shared" si="74"/>
        <v>0</v>
      </c>
      <c r="AM394" s="55"/>
      <c r="AN394" s="55"/>
      <c r="AO394" s="55"/>
      <c r="AP394" s="55"/>
      <c r="AQ394" s="55"/>
      <c r="AR394" s="55"/>
      <c r="AS394" s="55"/>
    </row>
    <row r="395" spans="1:45" s="56" customFormat="1" ht="12.75" customHeight="1" x14ac:dyDescent="0.2">
      <c r="A395" s="40" t="s">
        <v>418</v>
      </c>
      <c r="B395" s="72" t="s">
        <v>124</v>
      </c>
      <c r="C395" s="235"/>
      <c r="D395" s="40" t="s">
        <v>732</v>
      </c>
      <c r="E395" s="475" t="s">
        <v>476</v>
      </c>
      <c r="F395" s="258"/>
      <c r="G395" s="93" t="s">
        <v>172</v>
      </c>
      <c r="H395" s="220" t="s">
        <v>471</v>
      </c>
      <c r="I395" s="209"/>
      <c r="J395" s="209"/>
      <c r="K395" s="209"/>
      <c r="L395" s="209"/>
      <c r="M395" s="200"/>
      <c r="N395" s="96">
        <v>10</v>
      </c>
      <c r="O395" s="160">
        <v>5</v>
      </c>
      <c r="P395" s="160">
        <v>1.7</v>
      </c>
      <c r="Q395" s="160">
        <v>3</v>
      </c>
      <c r="R395" s="160" t="s">
        <v>758</v>
      </c>
      <c r="S395" s="160" t="s">
        <v>1133</v>
      </c>
      <c r="T395" s="914"/>
      <c r="U395" s="47"/>
      <c r="V395" s="48" t="str">
        <f t="shared" si="67"/>
        <v/>
      </c>
      <c r="W395" s="49"/>
      <c r="X395" s="617"/>
      <c r="Y395" s="570">
        <f>VLOOKUP(E395,[2]analysis!$B$1:$AB$65536,27,FALSE)</f>
        <v>42.2</v>
      </c>
      <c r="Z395" s="553">
        <f t="shared" si="79"/>
        <v>42.2</v>
      </c>
      <c r="AA395" s="54"/>
      <c r="AB395" s="54"/>
      <c r="AC395" s="54"/>
      <c r="AD395" s="54"/>
      <c r="AE395" s="54"/>
      <c r="AF395" s="560">
        <f t="shared" si="78"/>
        <v>0</v>
      </c>
      <c r="AG395" s="560">
        <f t="shared" si="69"/>
        <v>0</v>
      </c>
      <c r="AH395" s="37">
        <f t="shared" si="70"/>
        <v>0</v>
      </c>
      <c r="AI395" s="560">
        <f t="shared" si="71"/>
        <v>0</v>
      </c>
      <c r="AJ395" s="560">
        <f t="shared" si="72"/>
        <v>0</v>
      </c>
      <c r="AK395" s="560">
        <f t="shared" si="73"/>
        <v>0</v>
      </c>
      <c r="AL395" s="560">
        <f t="shared" si="74"/>
        <v>0</v>
      </c>
      <c r="AM395" s="55"/>
      <c r="AN395" s="55"/>
      <c r="AO395" s="55"/>
      <c r="AP395" s="55"/>
      <c r="AQ395" s="55"/>
      <c r="AR395" s="55"/>
      <c r="AS395" s="55"/>
    </row>
    <row r="396" spans="1:45" s="56" customFormat="1" ht="12.75" customHeight="1" x14ac:dyDescent="0.2">
      <c r="A396" s="40" t="s">
        <v>418</v>
      </c>
      <c r="B396" s="72" t="s">
        <v>124</v>
      </c>
      <c r="C396" s="235"/>
      <c r="D396" s="40" t="s">
        <v>732</v>
      </c>
      <c r="E396" s="475" t="s">
        <v>477</v>
      </c>
      <c r="F396" s="258"/>
      <c r="G396" s="93" t="s">
        <v>172</v>
      </c>
      <c r="H396" s="220" t="s">
        <v>471</v>
      </c>
      <c r="I396" s="209"/>
      <c r="J396" s="209"/>
      <c r="K396" s="209"/>
      <c r="L396" s="209"/>
      <c r="M396" s="200"/>
      <c r="N396" s="96">
        <v>10</v>
      </c>
      <c r="O396" s="160">
        <v>6</v>
      </c>
      <c r="P396" s="160">
        <v>1.7</v>
      </c>
      <c r="Q396" s="160">
        <v>3</v>
      </c>
      <c r="R396" s="160" t="s">
        <v>758</v>
      </c>
      <c r="S396" s="160" t="s">
        <v>63</v>
      </c>
      <c r="T396" s="914"/>
      <c r="U396" s="47"/>
      <c r="V396" s="48" t="str">
        <f t="shared" si="67"/>
        <v/>
      </c>
      <c r="W396" s="49"/>
      <c r="X396" s="617"/>
      <c r="Y396" s="570">
        <f>VLOOKUP(E396,[2]analysis!$B$1:$AB$65536,27,FALSE)</f>
        <v>42.2</v>
      </c>
      <c r="Z396" s="553">
        <f t="shared" si="79"/>
        <v>42.2</v>
      </c>
      <c r="AA396" s="54"/>
      <c r="AB396" s="54"/>
      <c r="AC396" s="54"/>
      <c r="AD396" s="54"/>
      <c r="AE396" s="54"/>
      <c r="AF396" s="560">
        <f t="shared" si="78"/>
        <v>0</v>
      </c>
      <c r="AG396" s="560">
        <f t="shared" si="69"/>
        <v>0</v>
      </c>
      <c r="AH396" s="37">
        <f t="shared" si="70"/>
        <v>0</v>
      </c>
      <c r="AI396" s="560">
        <f t="shared" si="71"/>
        <v>0</v>
      </c>
      <c r="AJ396" s="560">
        <f t="shared" si="72"/>
        <v>0</v>
      </c>
      <c r="AK396" s="560">
        <f t="shared" si="73"/>
        <v>0</v>
      </c>
      <c r="AL396" s="560">
        <f t="shared" si="74"/>
        <v>0</v>
      </c>
      <c r="AM396" s="55"/>
      <c r="AN396" s="55"/>
      <c r="AO396" s="55"/>
      <c r="AP396" s="55"/>
      <c r="AQ396" s="55"/>
      <c r="AR396" s="55"/>
      <c r="AS396" s="55"/>
    </row>
    <row r="397" spans="1:45" s="56" customFormat="1" ht="12.75" customHeight="1" x14ac:dyDescent="0.2">
      <c r="A397" s="40" t="s">
        <v>418</v>
      </c>
      <c r="B397" s="72" t="s">
        <v>124</v>
      </c>
      <c r="C397" s="235"/>
      <c r="D397" s="40" t="s">
        <v>732</v>
      </c>
      <c r="E397" s="475" t="s">
        <v>478</v>
      </c>
      <c r="F397" s="258"/>
      <c r="G397" s="93" t="s">
        <v>172</v>
      </c>
      <c r="H397" s="220" t="s">
        <v>471</v>
      </c>
      <c r="I397" s="209"/>
      <c r="J397" s="209"/>
      <c r="K397" s="209"/>
      <c r="L397" s="209"/>
      <c r="M397" s="200"/>
      <c r="N397" s="96">
        <v>10</v>
      </c>
      <c r="O397" s="160">
        <v>7</v>
      </c>
      <c r="P397" s="160">
        <v>1.7</v>
      </c>
      <c r="Q397" s="160">
        <v>3</v>
      </c>
      <c r="R397" s="160" t="s">
        <v>758</v>
      </c>
      <c r="S397" s="160" t="s">
        <v>73</v>
      </c>
      <c r="T397" s="914"/>
      <c r="U397" s="47"/>
      <c r="V397" s="48" t="str">
        <f t="shared" si="67"/>
        <v/>
      </c>
      <c r="W397" s="49"/>
      <c r="X397" s="617"/>
      <c r="Y397" s="570">
        <f>VLOOKUP(E397,[2]analysis!$B$1:$AB$65536,27,FALSE)</f>
        <v>42.2</v>
      </c>
      <c r="Z397" s="553">
        <f t="shared" si="79"/>
        <v>42.2</v>
      </c>
      <c r="AA397" s="54"/>
      <c r="AB397" s="54"/>
      <c r="AC397" s="54"/>
      <c r="AD397" s="54"/>
      <c r="AE397" s="54"/>
      <c r="AF397" s="560">
        <f t="shared" si="78"/>
        <v>0</v>
      </c>
      <c r="AG397" s="560">
        <f t="shared" si="69"/>
        <v>0</v>
      </c>
      <c r="AH397" s="37">
        <f t="shared" si="70"/>
        <v>0</v>
      </c>
      <c r="AI397" s="560">
        <f t="shared" si="71"/>
        <v>0</v>
      </c>
      <c r="AJ397" s="560">
        <f t="shared" si="72"/>
        <v>0</v>
      </c>
      <c r="AK397" s="560">
        <f t="shared" si="73"/>
        <v>0</v>
      </c>
      <c r="AL397" s="560">
        <f t="shared" si="74"/>
        <v>0</v>
      </c>
      <c r="AM397" s="55"/>
      <c r="AN397" s="55"/>
      <c r="AO397" s="55"/>
      <c r="AP397" s="55"/>
      <c r="AQ397" s="55"/>
      <c r="AR397" s="55"/>
      <c r="AS397" s="55"/>
    </row>
    <row r="398" spans="1:45" s="56" customFormat="1" ht="13.5" customHeight="1" x14ac:dyDescent="0.2">
      <c r="A398" s="40" t="s">
        <v>418</v>
      </c>
      <c r="B398" s="72" t="s">
        <v>124</v>
      </c>
      <c r="C398" s="235"/>
      <c r="D398" s="40" t="s">
        <v>732</v>
      </c>
      <c r="E398" s="475" t="s">
        <v>479</v>
      </c>
      <c r="F398" s="258"/>
      <c r="G398" s="93" t="s">
        <v>172</v>
      </c>
      <c r="H398" s="220" t="s">
        <v>471</v>
      </c>
      <c r="I398" s="209"/>
      <c r="J398" s="209"/>
      <c r="K398" s="209"/>
      <c r="L398" s="209"/>
      <c r="M398" s="200"/>
      <c r="N398" s="96">
        <v>10</v>
      </c>
      <c r="O398" s="160">
        <v>8</v>
      </c>
      <c r="P398" s="160">
        <v>1.9</v>
      </c>
      <c r="Q398" s="160">
        <v>3</v>
      </c>
      <c r="R398" s="160" t="s">
        <v>758</v>
      </c>
      <c r="S398" s="160" t="s">
        <v>1133</v>
      </c>
      <c r="T398" s="914"/>
      <c r="U398" s="47"/>
      <c r="V398" s="48" t="str">
        <f t="shared" si="67"/>
        <v/>
      </c>
      <c r="W398" s="49"/>
      <c r="X398" s="617"/>
      <c r="Y398" s="570">
        <f>VLOOKUP(E398,[2]analysis!$B$1:$AB$65536,27,FALSE)</f>
        <v>42.2</v>
      </c>
      <c r="Z398" s="553">
        <f t="shared" si="79"/>
        <v>42.2</v>
      </c>
      <c r="AA398" s="54"/>
      <c r="AB398" s="54"/>
      <c r="AC398" s="54"/>
      <c r="AD398" s="54"/>
      <c r="AE398" s="54"/>
      <c r="AF398" s="560">
        <f t="shared" si="78"/>
        <v>0</v>
      </c>
      <c r="AG398" s="560">
        <f t="shared" si="69"/>
        <v>0</v>
      </c>
      <c r="AH398" s="37">
        <f t="shared" si="70"/>
        <v>0</v>
      </c>
      <c r="AI398" s="560">
        <f t="shared" si="71"/>
        <v>0</v>
      </c>
      <c r="AJ398" s="560">
        <f t="shared" si="72"/>
        <v>0</v>
      </c>
      <c r="AK398" s="560">
        <f t="shared" si="73"/>
        <v>0</v>
      </c>
      <c r="AL398" s="560">
        <f t="shared" si="74"/>
        <v>0</v>
      </c>
      <c r="AM398" s="55"/>
      <c r="AN398" s="55"/>
      <c r="AO398" s="55"/>
      <c r="AP398" s="55"/>
      <c r="AQ398" s="55"/>
      <c r="AR398" s="55"/>
      <c r="AS398" s="55"/>
    </row>
    <row r="399" spans="1:45" s="56" customFormat="1" ht="13.5" customHeight="1" thickBot="1" x14ac:dyDescent="0.25">
      <c r="A399" s="40" t="s">
        <v>418</v>
      </c>
      <c r="B399" s="72" t="s">
        <v>124</v>
      </c>
      <c r="C399" s="235"/>
      <c r="D399" s="40" t="s">
        <v>732</v>
      </c>
      <c r="E399" s="476" t="s">
        <v>480</v>
      </c>
      <c r="F399" s="452"/>
      <c r="G399" s="94" t="s">
        <v>172</v>
      </c>
      <c r="H399" s="72" t="s">
        <v>471</v>
      </c>
      <c r="I399" s="202"/>
      <c r="J399" s="202"/>
      <c r="K399" s="202"/>
      <c r="L399" s="202"/>
      <c r="M399" s="188"/>
      <c r="N399" s="178">
        <v>10</v>
      </c>
      <c r="O399" s="280">
        <v>9</v>
      </c>
      <c r="P399" s="280">
        <v>1.9</v>
      </c>
      <c r="Q399" s="280">
        <v>3</v>
      </c>
      <c r="R399" s="280" t="s">
        <v>758</v>
      </c>
      <c r="S399" s="280" t="s">
        <v>73</v>
      </c>
      <c r="T399" s="914"/>
      <c r="U399" s="135"/>
      <c r="V399" s="136" t="str">
        <f t="shared" si="67"/>
        <v/>
      </c>
      <c r="W399" s="137"/>
      <c r="X399" s="617"/>
      <c r="Y399" s="570">
        <f>VLOOKUP(E399,[2]analysis!$B$1:$AB$65536,27,FALSE)</f>
        <v>42.2</v>
      </c>
      <c r="Z399" s="553">
        <f t="shared" si="79"/>
        <v>42.2</v>
      </c>
      <c r="AA399" s="54"/>
      <c r="AB399" s="54"/>
      <c r="AC399" s="54"/>
      <c r="AD399" s="54"/>
      <c r="AE399" s="54"/>
      <c r="AF399" s="560">
        <f t="shared" si="78"/>
        <v>0</v>
      </c>
      <c r="AG399" s="560">
        <f t="shared" si="69"/>
        <v>0</v>
      </c>
      <c r="AH399" s="37">
        <f t="shared" si="70"/>
        <v>0</v>
      </c>
      <c r="AI399" s="560">
        <f t="shared" si="71"/>
        <v>0</v>
      </c>
      <c r="AJ399" s="560">
        <f t="shared" si="72"/>
        <v>0</v>
      </c>
      <c r="AK399" s="560">
        <f t="shared" si="73"/>
        <v>0</v>
      </c>
      <c r="AL399" s="560">
        <f t="shared" si="74"/>
        <v>0</v>
      </c>
      <c r="AM399" s="55"/>
      <c r="AN399" s="55"/>
      <c r="AO399" s="55"/>
      <c r="AP399" s="55"/>
      <c r="AQ399" s="55"/>
      <c r="AR399" s="55"/>
      <c r="AS399" s="55"/>
    </row>
    <row r="400" spans="1:45" s="39" customFormat="1" ht="38.25" x14ac:dyDescent="0.2">
      <c r="A400" s="41" t="s">
        <v>418</v>
      </c>
      <c r="B400" s="72" t="s">
        <v>124</v>
      </c>
      <c r="C400" s="235"/>
      <c r="D400" s="40" t="s">
        <v>732</v>
      </c>
      <c r="E400" s="475"/>
      <c r="F400" s="258"/>
      <c r="G400" s="93" t="s">
        <v>5</v>
      </c>
      <c r="H400" s="705" t="s">
        <v>488</v>
      </c>
      <c r="I400" s="584"/>
      <c r="J400" s="584"/>
      <c r="K400" s="584"/>
      <c r="L400" s="584"/>
      <c r="M400" s="585"/>
      <c r="N400" s="73"/>
      <c r="O400" s="247" t="s">
        <v>15</v>
      </c>
      <c r="P400" s="247" t="s">
        <v>754</v>
      </c>
      <c r="Q400" s="247" t="s">
        <v>755</v>
      </c>
      <c r="R400" s="247" t="s">
        <v>756</v>
      </c>
      <c r="S400" s="247" t="s">
        <v>757</v>
      </c>
      <c r="T400" s="924"/>
      <c r="U400" s="47"/>
      <c r="V400" s="48" t="str">
        <f t="shared" si="67"/>
        <v/>
      </c>
      <c r="W400" s="49"/>
      <c r="X400" s="617"/>
      <c r="Y400" s="570" t="e">
        <f>VLOOKUP(E400,[1]Analysis!$E$1:$W$65536,19,FALSE)</f>
        <v>#N/A</v>
      </c>
      <c r="Z400" s="553" t="e">
        <f>Y400-T400</f>
        <v>#N/A</v>
      </c>
      <c r="AA400" s="37"/>
      <c r="AB400" s="37"/>
      <c r="AC400" s="37"/>
      <c r="AD400" s="37"/>
      <c r="AE400" s="37"/>
      <c r="AF400" s="560">
        <f t="shared" si="78"/>
        <v>0</v>
      </c>
      <c r="AG400" s="560">
        <f t="shared" si="69"/>
        <v>0</v>
      </c>
      <c r="AH400" s="37">
        <f t="shared" si="70"/>
        <v>0</v>
      </c>
      <c r="AI400" s="560">
        <f t="shared" si="71"/>
        <v>0</v>
      </c>
      <c r="AJ400" s="560">
        <f t="shared" si="72"/>
        <v>0</v>
      </c>
      <c r="AK400" s="560">
        <f t="shared" si="73"/>
        <v>0</v>
      </c>
      <c r="AL400" s="560">
        <f t="shared" si="74"/>
        <v>0</v>
      </c>
      <c r="AM400" s="38"/>
      <c r="AN400" s="38"/>
      <c r="AO400" s="38"/>
      <c r="AP400" s="38"/>
      <c r="AQ400" s="38"/>
      <c r="AR400" s="38"/>
      <c r="AS400" s="38"/>
    </row>
    <row r="401" spans="1:45" s="56" customFormat="1" ht="12.75" customHeight="1" x14ac:dyDescent="0.2">
      <c r="A401" s="40" t="s">
        <v>418</v>
      </c>
      <c r="B401" s="72" t="s">
        <v>124</v>
      </c>
      <c r="C401" s="235"/>
      <c r="D401" s="40" t="s">
        <v>732</v>
      </c>
      <c r="E401" s="475" t="s">
        <v>489</v>
      </c>
      <c r="F401" s="258"/>
      <c r="G401" s="93" t="s">
        <v>172</v>
      </c>
      <c r="H401" s="72" t="s">
        <v>488</v>
      </c>
      <c r="I401" s="202"/>
      <c r="J401" s="202"/>
      <c r="K401" s="202"/>
      <c r="L401" s="202"/>
      <c r="M401" s="188"/>
      <c r="N401" s="96">
        <v>10</v>
      </c>
      <c r="O401" s="160">
        <v>1</v>
      </c>
      <c r="P401" s="160">
        <v>1.2</v>
      </c>
      <c r="Q401" s="160">
        <v>2.8</v>
      </c>
      <c r="R401" s="160" t="s">
        <v>758</v>
      </c>
      <c r="S401" s="160" t="s">
        <v>1133</v>
      </c>
      <c r="T401" s="914"/>
      <c r="U401" s="47"/>
      <c r="V401" s="48" t="str">
        <f t="shared" ref="V401:V464" si="80">IF(U401*T401=0,"",U401*T401)</f>
        <v/>
      </c>
      <c r="W401" s="49"/>
      <c r="X401" s="617"/>
      <c r="Y401" s="570">
        <f>VLOOKUP(E401,[2]analysis!$B$1:$AB$65536,27,FALSE)</f>
        <v>42.2</v>
      </c>
      <c r="Z401" s="553">
        <f t="shared" ref="Z401:Z406" si="81">Y401-AI401</f>
        <v>42.2</v>
      </c>
      <c r="AA401" s="54"/>
      <c r="AB401" s="54"/>
      <c r="AC401" s="54"/>
      <c r="AD401" s="54"/>
      <c r="AE401" s="54"/>
      <c r="AF401" s="560">
        <f t="shared" si="78"/>
        <v>0</v>
      </c>
      <c r="AG401" s="560">
        <f t="shared" si="69"/>
        <v>0</v>
      </c>
      <c r="AH401" s="37">
        <f t="shared" si="70"/>
        <v>0</v>
      </c>
      <c r="AI401" s="560">
        <f t="shared" si="71"/>
        <v>0</v>
      </c>
      <c r="AJ401" s="560">
        <f t="shared" si="72"/>
        <v>0</v>
      </c>
      <c r="AK401" s="560">
        <f t="shared" si="73"/>
        <v>0</v>
      </c>
      <c r="AL401" s="560">
        <f t="shared" si="74"/>
        <v>0</v>
      </c>
      <c r="AM401" s="55"/>
      <c r="AN401" s="55"/>
      <c r="AO401" s="55"/>
      <c r="AP401" s="55"/>
      <c r="AQ401" s="55"/>
      <c r="AR401" s="55"/>
      <c r="AS401" s="55"/>
    </row>
    <row r="402" spans="1:45" s="56" customFormat="1" ht="12.75" customHeight="1" x14ac:dyDescent="0.2">
      <c r="A402" s="40" t="s">
        <v>418</v>
      </c>
      <c r="B402" s="72" t="s">
        <v>124</v>
      </c>
      <c r="C402" s="235"/>
      <c r="D402" s="40" t="s">
        <v>732</v>
      </c>
      <c r="E402" s="475" t="s">
        <v>490</v>
      </c>
      <c r="F402" s="258"/>
      <c r="G402" s="93" t="s">
        <v>172</v>
      </c>
      <c r="H402" s="72" t="s">
        <v>488</v>
      </c>
      <c r="I402" s="202"/>
      <c r="J402" s="202"/>
      <c r="K402" s="202"/>
      <c r="L402" s="202"/>
      <c r="M402" s="188"/>
      <c r="N402" s="96">
        <v>10</v>
      </c>
      <c r="O402" s="160">
        <v>2</v>
      </c>
      <c r="P402" s="160">
        <v>1.2</v>
      </c>
      <c r="Q402" s="160">
        <v>2.8</v>
      </c>
      <c r="R402" s="160" t="s">
        <v>758</v>
      </c>
      <c r="S402" s="160" t="s">
        <v>73</v>
      </c>
      <c r="T402" s="914"/>
      <c r="U402" s="47"/>
      <c r="V402" s="48" t="str">
        <f t="shared" si="80"/>
        <v/>
      </c>
      <c r="W402" s="49"/>
      <c r="X402" s="617"/>
      <c r="Y402" s="570">
        <f>VLOOKUP(E402,[2]analysis!$B$1:$AB$65536,27,FALSE)</f>
        <v>42.2</v>
      </c>
      <c r="Z402" s="553">
        <f t="shared" si="81"/>
        <v>42.2</v>
      </c>
      <c r="AA402" s="54"/>
      <c r="AB402" s="54"/>
      <c r="AC402" s="54"/>
      <c r="AD402" s="54"/>
      <c r="AE402" s="54"/>
      <c r="AF402" s="560">
        <f t="shared" si="78"/>
        <v>0</v>
      </c>
      <c r="AG402" s="560">
        <f t="shared" si="69"/>
        <v>0</v>
      </c>
      <c r="AH402" s="37">
        <f t="shared" si="70"/>
        <v>0</v>
      </c>
      <c r="AI402" s="560">
        <f t="shared" si="71"/>
        <v>0</v>
      </c>
      <c r="AJ402" s="560">
        <f t="shared" si="72"/>
        <v>0</v>
      </c>
      <c r="AK402" s="560">
        <f t="shared" si="73"/>
        <v>0</v>
      </c>
      <c r="AL402" s="560">
        <f t="shared" si="74"/>
        <v>0</v>
      </c>
      <c r="AM402" s="55"/>
      <c r="AN402" s="55"/>
      <c r="AO402" s="55"/>
      <c r="AP402" s="55"/>
      <c r="AQ402" s="55"/>
      <c r="AR402" s="55"/>
      <c r="AS402" s="55"/>
    </row>
    <row r="403" spans="1:45" s="56" customFormat="1" ht="12.75" customHeight="1" x14ac:dyDescent="0.2">
      <c r="A403" s="40" t="s">
        <v>418</v>
      </c>
      <c r="B403" s="72" t="s">
        <v>124</v>
      </c>
      <c r="C403" s="235"/>
      <c r="D403" s="40" t="s">
        <v>732</v>
      </c>
      <c r="E403" s="475" t="s">
        <v>491</v>
      </c>
      <c r="F403" s="258"/>
      <c r="G403" s="93" t="s">
        <v>172</v>
      </c>
      <c r="H403" s="72" t="s">
        <v>488</v>
      </c>
      <c r="I403" s="202"/>
      <c r="J403" s="202"/>
      <c r="K403" s="202"/>
      <c r="L403" s="202"/>
      <c r="M403" s="188"/>
      <c r="N403" s="96">
        <v>10</v>
      </c>
      <c r="O403" s="160">
        <v>3</v>
      </c>
      <c r="P403" s="160">
        <v>1.2</v>
      </c>
      <c r="Q403" s="160">
        <v>3</v>
      </c>
      <c r="R403" s="160" t="s">
        <v>758</v>
      </c>
      <c r="S403" s="160" t="s">
        <v>760</v>
      </c>
      <c r="T403" s="914"/>
      <c r="U403" s="47"/>
      <c r="V403" s="48" t="str">
        <f t="shared" si="80"/>
        <v/>
      </c>
      <c r="W403" s="49"/>
      <c r="X403" s="617"/>
      <c r="Y403" s="570">
        <f>VLOOKUP(E403,[2]analysis!$B$1:$AB$65536,27,FALSE)</f>
        <v>42.2</v>
      </c>
      <c r="Z403" s="553">
        <f t="shared" si="81"/>
        <v>42.2</v>
      </c>
      <c r="AA403" s="54"/>
      <c r="AB403" s="54"/>
      <c r="AC403" s="54"/>
      <c r="AD403" s="54"/>
      <c r="AE403" s="54"/>
      <c r="AF403" s="560">
        <f t="shared" si="78"/>
        <v>0</v>
      </c>
      <c r="AG403" s="560">
        <f t="shared" si="69"/>
        <v>0</v>
      </c>
      <c r="AH403" s="37">
        <f t="shared" si="70"/>
        <v>0</v>
      </c>
      <c r="AI403" s="560">
        <f t="shared" si="71"/>
        <v>0</v>
      </c>
      <c r="AJ403" s="560">
        <f t="shared" si="72"/>
        <v>0</v>
      </c>
      <c r="AK403" s="560">
        <f t="shared" si="73"/>
        <v>0</v>
      </c>
      <c r="AL403" s="560">
        <f t="shared" si="74"/>
        <v>0</v>
      </c>
      <c r="AM403" s="55"/>
      <c r="AN403" s="55"/>
      <c r="AO403" s="55"/>
      <c r="AP403" s="55"/>
      <c r="AQ403" s="55"/>
      <c r="AR403" s="55"/>
      <c r="AS403" s="55"/>
    </row>
    <row r="404" spans="1:45" s="56" customFormat="1" ht="12.75" customHeight="1" x14ac:dyDescent="0.2">
      <c r="A404" s="40" t="s">
        <v>418</v>
      </c>
      <c r="B404" s="72" t="s">
        <v>124</v>
      </c>
      <c r="C404" s="235"/>
      <c r="D404" s="40" t="s">
        <v>732</v>
      </c>
      <c r="E404" s="475" t="s">
        <v>492</v>
      </c>
      <c r="F404" s="258"/>
      <c r="G404" s="93" t="s">
        <v>172</v>
      </c>
      <c r="H404" s="72" t="s">
        <v>488</v>
      </c>
      <c r="I404" s="202"/>
      <c r="J404" s="202"/>
      <c r="K404" s="202"/>
      <c r="L404" s="202"/>
      <c r="M404" s="188"/>
      <c r="N404" s="96">
        <v>10</v>
      </c>
      <c r="O404" s="160">
        <v>4</v>
      </c>
      <c r="P404" s="160">
        <v>1.4</v>
      </c>
      <c r="Q404" s="160">
        <v>4</v>
      </c>
      <c r="R404" s="160" t="s">
        <v>758</v>
      </c>
      <c r="S404" s="160" t="s">
        <v>1133</v>
      </c>
      <c r="T404" s="914"/>
      <c r="U404" s="47"/>
      <c r="V404" s="48" t="str">
        <f t="shared" si="80"/>
        <v/>
      </c>
      <c r="W404" s="49"/>
      <c r="X404" s="617"/>
      <c r="Y404" s="570">
        <f>VLOOKUP(E404,[2]analysis!$B$1:$AB$65536,27,FALSE)</f>
        <v>42.2</v>
      </c>
      <c r="Z404" s="553">
        <f t="shared" si="81"/>
        <v>42.2</v>
      </c>
      <c r="AA404" s="54"/>
      <c r="AB404" s="54"/>
      <c r="AC404" s="54"/>
      <c r="AD404" s="54"/>
      <c r="AE404" s="54"/>
      <c r="AF404" s="560">
        <f t="shared" si="78"/>
        <v>0</v>
      </c>
      <c r="AG404" s="560">
        <f t="shared" si="69"/>
        <v>0</v>
      </c>
      <c r="AH404" s="37">
        <f t="shared" si="70"/>
        <v>0</v>
      </c>
      <c r="AI404" s="560">
        <f t="shared" si="71"/>
        <v>0</v>
      </c>
      <c r="AJ404" s="560">
        <f t="shared" si="72"/>
        <v>0</v>
      </c>
      <c r="AK404" s="560">
        <f t="shared" si="73"/>
        <v>0</v>
      </c>
      <c r="AL404" s="560">
        <f t="shared" si="74"/>
        <v>0</v>
      </c>
      <c r="AM404" s="55"/>
      <c r="AN404" s="55"/>
      <c r="AO404" s="55"/>
      <c r="AP404" s="55"/>
      <c r="AQ404" s="55"/>
      <c r="AR404" s="55"/>
      <c r="AS404" s="55"/>
    </row>
    <row r="405" spans="1:45" s="56" customFormat="1" ht="12.75" customHeight="1" x14ac:dyDescent="0.2">
      <c r="A405" s="40" t="s">
        <v>418</v>
      </c>
      <c r="B405" s="72" t="s">
        <v>124</v>
      </c>
      <c r="C405" s="235"/>
      <c r="D405" s="40" t="s">
        <v>732</v>
      </c>
      <c r="E405" s="475" t="s">
        <v>493</v>
      </c>
      <c r="F405" s="258"/>
      <c r="G405" s="93" t="s">
        <v>172</v>
      </c>
      <c r="H405" s="72" t="s">
        <v>488</v>
      </c>
      <c r="I405" s="202"/>
      <c r="J405" s="202"/>
      <c r="K405" s="202"/>
      <c r="L405" s="202"/>
      <c r="M405" s="188"/>
      <c r="N405" s="96">
        <v>10</v>
      </c>
      <c r="O405" s="160">
        <v>5</v>
      </c>
      <c r="P405" s="160">
        <v>1.4</v>
      </c>
      <c r="Q405" s="160">
        <v>5</v>
      </c>
      <c r="R405" s="160" t="s">
        <v>758</v>
      </c>
      <c r="S405" s="160" t="s">
        <v>73</v>
      </c>
      <c r="T405" s="914"/>
      <c r="U405" s="47"/>
      <c r="V405" s="48" t="str">
        <f t="shared" si="80"/>
        <v/>
      </c>
      <c r="W405" s="49"/>
      <c r="X405" s="617"/>
      <c r="Y405" s="570">
        <f>VLOOKUP(E405,[2]analysis!$B$1:$AB$65536,27,FALSE)</f>
        <v>42.2</v>
      </c>
      <c r="Z405" s="553">
        <f t="shared" si="81"/>
        <v>42.2</v>
      </c>
      <c r="AA405" s="54"/>
      <c r="AB405" s="54"/>
      <c r="AC405" s="54"/>
      <c r="AD405" s="54"/>
      <c r="AE405" s="54"/>
      <c r="AF405" s="560">
        <f t="shared" si="78"/>
        <v>0</v>
      </c>
      <c r="AG405" s="560">
        <f t="shared" si="69"/>
        <v>0</v>
      </c>
      <c r="AH405" s="37">
        <f t="shared" si="70"/>
        <v>0</v>
      </c>
      <c r="AI405" s="560">
        <f t="shared" si="71"/>
        <v>0</v>
      </c>
      <c r="AJ405" s="560">
        <f t="shared" si="72"/>
        <v>0</v>
      </c>
      <c r="AK405" s="560">
        <f t="shared" si="73"/>
        <v>0</v>
      </c>
      <c r="AL405" s="560">
        <f t="shared" si="74"/>
        <v>0</v>
      </c>
      <c r="AM405" s="55"/>
      <c r="AN405" s="55"/>
      <c r="AO405" s="55"/>
      <c r="AP405" s="55"/>
      <c r="AQ405" s="55"/>
      <c r="AR405" s="55"/>
      <c r="AS405" s="55"/>
    </row>
    <row r="406" spans="1:45" s="56" customFormat="1" ht="12.75" customHeight="1" x14ac:dyDescent="0.2">
      <c r="A406" s="40" t="s">
        <v>418</v>
      </c>
      <c r="B406" s="72" t="s">
        <v>124</v>
      </c>
      <c r="C406" s="235"/>
      <c r="D406" s="40" t="s">
        <v>732</v>
      </c>
      <c r="E406" s="475" t="s">
        <v>494</v>
      </c>
      <c r="F406" s="258"/>
      <c r="G406" s="93" t="s">
        <v>172</v>
      </c>
      <c r="H406" s="197" t="s">
        <v>488</v>
      </c>
      <c r="I406" s="204"/>
      <c r="J406" s="204"/>
      <c r="K406" s="204"/>
      <c r="L406" s="204"/>
      <c r="M406" s="190"/>
      <c r="N406" s="96">
        <v>10</v>
      </c>
      <c r="O406" s="160">
        <v>6</v>
      </c>
      <c r="P406" s="160">
        <v>1.6</v>
      </c>
      <c r="Q406" s="160">
        <v>3</v>
      </c>
      <c r="R406" s="160" t="s">
        <v>758</v>
      </c>
      <c r="S406" s="160" t="s">
        <v>73</v>
      </c>
      <c r="T406" s="914"/>
      <c r="U406" s="47"/>
      <c r="V406" s="48" t="str">
        <f t="shared" si="80"/>
        <v/>
      </c>
      <c r="W406" s="49"/>
      <c r="X406" s="617"/>
      <c r="Y406" s="570">
        <f>VLOOKUP(E406,[2]analysis!$B$1:$AB$65536,27,FALSE)</f>
        <v>42.2</v>
      </c>
      <c r="Z406" s="553">
        <f t="shared" si="81"/>
        <v>42.2</v>
      </c>
      <c r="AA406" s="54"/>
      <c r="AB406" s="54"/>
      <c r="AC406" s="54"/>
      <c r="AD406" s="54"/>
      <c r="AE406" s="54"/>
      <c r="AF406" s="560">
        <f t="shared" si="78"/>
        <v>0</v>
      </c>
      <c r="AG406" s="560">
        <f t="shared" si="69"/>
        <v>0</v>
      </c>
      <c r="AH406" s="37">
        <f t="shared" si="70"/>
        <v>0</v>
      </c>
      <c r="AI406" s="560">
        <f t="shared" si="71"/>
        <v>0</v>
      </c>
      <c r="AJ406" s="560">
        <f t="shared" si="72"/>
        <v>0</v>
      </c>
      <c r="AK406" s="560">
        <f t="shared" si="73"/>
        <v>0</v>
      </c>
      <c r="AL406" s="560">
        <f t="shared" si="74"/>
        <v>0</v>
      </c>
      <c r="AM406" s="55"/>
      <c r="AN406" s="55"/>
      <c r="AO406" s="55"/>
      <c r="AP406" s="55"/>
      <c r="AQ406" s="55"/>
      <c r="AR406" s="55"/>
      <c r="AS406" s="55"/>
    </row>
    <row r="407" spans="1:45" s="39" customFormat="1" ht="38.25" x14ac:dyDescent="0.2">
      <c r="A407" s="41" t="s">
        <v>418</v>
      </c>
      <c r="B407" s="586" t="s">
        <v>124</v>
      </c>
      <c r="C407" s="587"/>
      <c r="D407" s="41" t="s">
        <v>732</v>
      </c>
      <c r="E407" s="471"/>
      <c r="F407" s="256"/>
      <c r="G407" s="95" t="s">
        <v>5</v>
      </c>
      <c r="H407" s="621" t="s">
        <v>884</v>
      </c>
      <c r="I407" s="623"/>
      <c r="J407" s="623"/>
      <c r="K407" s="623"/>
      <c r="L407" s="623"/>
      <c r="M407" s="624"/>
      <c r="N407" s="89"/>
      <c r="O407" s="246" t="s">
        <v>15</v>
      </c>
      <c r="P407" s="246" t="s">
        <v>754</v>
      </c>
      <c r="Q407" s="246" t="s">
        <v>755</v>
      </c>
      <c r="R407" s="246" t="s">
        <v>756</v>
      </c>
      <c r="S407" s="246" t="s">
        <v>757</v>
      </c>
      <c r="T407" s="923"/>
      <c r="U407" s="74"/>
      <c r="V407" s="90" t="str">
        <f t="shared" si="80"/>
        <v/>
      </c>
      <c r="W407" s="115"/>
      <c r="X407" s="617"/>
      <c r="Y407" s="570" t="e">
        <f>VLOOKUP(E407,[1]Analysis!$E$1:$W$65536,19,FALSE)</f>
        <v>#N/A</v>
      </c>
      <c r="Z407" s="553" t="e">
        <f>Y407-T407</f>
        <v>#N/A</v>
      </c>
      <c r="AA407" s="37"/>
      <c r="AB407" s="37"/>
      <c r="AC407" s="37"/>
      <c r="AD407" s="37"/>
      <c r="AE407" s="37"/>
      <c r="AF407" s="560">
        <f t="shared" si="78"/>
        <v>0</v>
      </c>
      <c r="AG407" s="560">
        <f t="shared" si="69"/>
        <v>0</v>
      </c>
      <c r="AH407" s="37">
        <f t="shared" si="70"/>
        <v>0</v>
      </c>
      <c r="AI407" s="560">
        <f t="shared" si="71"/>
        <v>0</v>
      </c>
      <c r="AJ407" s="560">
        <f t="shared" si="72"/>
        <v>0</v>
      </c>
      <c r="AK407" s="560">
        <f t="shared" si="73"/>
        <v>0</v>
      </c>
      <c r="AL407" s="560">
        <f t="shared" si="74"/>
        <v>0</v>
      </c>
      <c r="AM407" s="38"/>
      <c r="AN407" s="38"/>
      <c r="AO407" s="38"/>
      <c r="AP407" s="38"/>
      <c r="AQ407" s="38"/>
      <c r="AR407" s="38"/>
      <c r="AS407" s="38"/>
    </row>
    <row r="408" spans="1:45" s="56" customFormat="1" ht="12.75" customHeight="1" x14ac:dyDescent="0.2">
      <c r="A408" s="40" t="s">
        <v>418</v>
      </c>
      <c r="B408" s="72" t="s">
        <v>124</v>
      </c>
      <c r="C408" s="235"/>
      <c r="D408" s="40" t="s">
        <v>732</v>
      </c>
      <c r="E408" s="475" t="s">
        <v>531</v>
      </c>
      <c r="F408" s="258"/>
      <c r="G408" s="93" t="s">
        <v>172</v>
      </c>
      <c r="H408" s="220" t="s">
        <v>530</v>
      </c>
      <c r="I408" s="209"/>
      <c r="J408" s="209"/>
      <c r="K408" s="209"/>
      <c r="L408" s="209"/>
      <c r="M408" s="200"/>
      <c r="N408" s="96">
        <v>10</v>
      </c>
      <c r="O408" s="160">
        <v>1</v>
      </c>
      <c r="P408" s="160">
        <v>1.2</v>
      </c>
      <c r="Q408" s="160">
        <v>11.5</v>
      </c>
      <c r="R408" s="160" t="s">
        <v>758</v>
      </c>
      <c r="S408" s="160" t="s">
        <v>63</v>
      </c>
      <c r="T408" s="914"/>
      <c r="U408" s="47"/>
      <c r="V408" s="48" t="str">
        <f t="shared" si="80"/>
        <v/>
      </c>
      <c r="W408" s="49"/>
      <c r="X408" s="617"/>
      <c r="Y408" s="570">
        <f>VLOOKUP(E408,[2]analysis!$B$1:$AB$65536,27,FALSE)</f>
        <v>42.2</v>
      </c>
      <c r="Z408" s="553">
        <f t="shared" ref="Z408:Z415" si="82">Y408-AI408</f>
        <v>42.2</v>
      </c>
      <c r="AA408" s="54"/>
      <c r="AB408" s="54"/>
      <c r="AC408" s="54"/>
      <c r="AD408" s="54"/>
      <c r="AE408" s="54"/>
      <c r="AF408" s="560">
        <f t="shared" si="78"/>
        <v>0</v>
      </c>
      <c r="AG408" s="560">
        <f t="shared" si="69"/>
        <v>0</v>
      </c>
      <c r="AH408" s="37">
        <f t="shared" si="70"/>
        <v>0</v>
      </c>
      <c r="AI408" s="560">
        <f t="shared" si="71"/>
        <v>0</v>
      </c>
      <c r="AJ408" s="560">
        <f t="shared" si="72"/>
        <v>0</v>
      </c>
      <c r="AK408" s="560">
        <f t="shared" si="73"/>
        <v>0</v>
      </c>
      <c r="AL408" s="560">
        <f t="shared" si="74"/>
        <v>0</v>
      </c>
      <c r="AM408" s="55"/>
      <c r="AN408" s="55"/>
      <c r="AO408" s="55"/>
      <c r="AP408" s="55"/>
      <c r="AQ408" s="55"/>
      <c r="AR408" s="55"/>
      <c r="AS408" s="55"/>
    </row>
    <row r="409" spans="1:45" s="56" customFormat="1" ht="12.75" customHeight="1" x14ac:dyDescent="0.2">
      <c r="A409" s="40" t="s">
        <v>418</v>
      </c>
      <c r="B409" s="72" t="s">
        <v>124</v>
      </c>
      <c r="C409" s="235"/>
      <c r="D409" s="40" t="s">
        <v>732</v>
      </c>
      <c r="E409" s="475" t="s">
        <v>532</v>
      </c>
      <c r="F409" s="258"/>
      <c r="G409" s="93" t="s">
        <v>172</v>
      </c>
      <c r="H409" s="220" t="s">
        <v>530</v>
      </c>
      <c r="I409" s="209"/>
      <c r="J409" s="209"/>
      <c r="K409" s="209"/>
      <c r="L409" s="209"/>
      <c r="M409" s="200"/>
      <c r="N409" s="96">
        <v>10</v>
      </c>
      <c r="O409" s="160">
        <v>2</v>
      </c>
      <c r="P409" s="160">
        <v>1.2</v>
      </c>
      <c r="Q409" s="160">
        <v>10</v>
      </c>
      <c r="R409" s="160" t="s">
        <v>758</v>
      </c>
      <c r="S409" s="160" t="s">
        <v>1133</v>
      </c>
      <c r="T409" s="914"/>
      <c r="U409" s="47"/>
      <c r="V409" s="48" t="str">
        <f t="shared" si="80"/>
        <v/>
      </c>
      <c r="W409" s="49"/>
      <c r="X409" s="617"/>
      <c r="Y409" s="570">
        <f>VLOOKUP(E409,[2]analysis!$B$1:$AB$65536,27,FALSE)</f>
        <v>42.2</v>
      </c>
      <c r="Z409" s="553">
        <f t="shared" si="82"/>
        <v>42.2</v>
      </c>
      <c r="AA409" s="54"/>
      <c r="AB409" s="54"/>
      <c r="AC409" s="54"/>
      <c r="AD409" s="54"/>
      <c r="AE409" s="54"/>
      <c r="AF409" s="560">
        <f t="shared" si="78"/>
        <v>0</v>
      </c>
      <c r="AG409" s="560">
        <f t="shared" si="69"/>
        <v>0</v>
      </c>
      <c r="AH409" s="37">
        <f t="shared" si="70"/>
        <v>0</v>
      </c>
      <c r="AI409" s="560">
        <f t="shared" si="71"/>
        <v>0</v>
      </c>
      <c r="AJ409" s="560">
        <f t="shared" si="72"/>
        <v>0</v>
      </c>
      <c r="AK409" s="560">
        <f t="shared" si="73"/>
        <v>0</v>
      </c>
      <c r="AL409" s="560">
        <f t="shared" si="74"/>
        <v>0</v>
      </c>
      <c r="AM409" s="55"/>
      <c r="AN409" s="55"/>
      <c r="AO409" s="55"/>
      <c r="AP409" s="55"/>
      <c r="AQ409" s="55"/>
      <c r="AR409" s="55"/>
      <c r="AS409" s="55"/>
    </row>
    <row r="410" spans="1:45" s="56" customFormat="1" ht="12.75" customHeight="1" x14ac:dyDescent="0.2">
      <c r="A410" s="40" t="s">
        <v>418</v>
      </c>
      <c r="B410" s="72" t="s">
        <v>124</v>
      </c>
      <c r="C410" s="235"/>
      <c r="D410" s="40" t="s">
        <v>732</v>
      </c>
      <c r="E410" s="475" t="s">
        <v>533</v>
      </c>
      <c r="F410" s="258"/>
      <c r="G410" s="93" t="s">
        <v>172</v>
      </c>
      <c r="H410" s="220" t="s">
        <v>530</v>
      </c>
      <c r="I410" s="209"/>
      <c r="J410" s="209"/>
      <c r="K410" s="209"/>
      <c r="L410" s="209"/>
      <c r="M410" s="200"/>
      <c r="N410" s="96">
        <v>10</v>
      </c>
      <c r="O410" s="160">
        <v>3</v>
      </c>
      <c r="P410" s="160">
        <v>1.2</v>
      </c>
      <c r="Q410" s="160">
        <v>10</v>
      </c>
      <c r="R410" s="160" t="s">
        <v>758</v>
      </c>
      <c r="S410" s="160" t="s">
        <v>73</v>
      </c>
      <c r="T410" s="914"/>
      <c r="U410" s="47"/>
      <c r="V410" s="48" t="str">
        <f t="shared" si="80"/>
        <v/>
      </c>
      <c r="W410" s="49"/>
      <c r="X410" s="617"/>
      <c r="Y410" s="570">
        <f>VLOOKUP(E410,[2]analysis!$B$1:$AB$65536,27,FALSE)</f>
        <v>42.2</v>
      </c>
      <c r="Z410" s="553">
        <f t="shared" si="82"/>
        <v>42.2</v>
      </c>
      <c r="AA410" s="54"/>
      <c r="AB410" s="54"/>
      <c r="AC410" s="54"/>
      <c r="AD410" s="54"/>
      <c r="AE410" s="54"/>
      <c r="AF410" s="560">
        <f t="shared" si="78"/>
        <v>0</v>
      </c>
      <c r="AG410" s="560">
        <f t="shared" ref="AG410:AG473" si="83">T410*$AG$30</f>
        <v>0</v>
      </c>
      <c r="AH410" s="37">
        <f t="shared" ref="AH410:AH473" si="84">AG410/1.1</f>
        <v>0</v>
      </c>
      <c r="AI410" s="560">
        <f t="shared" ref="AI410:AI473" si="85">AF410+AH410</f>
        <v>0</v>
      </c>
      <c r="AJ410" s="560">
        <f t="shared" ref="AJ410:AJ473" si="86">T410*AJ$30</f>
        <v>0</v>
      </c>
      <c r="AK410" s="560">
        <f t="shared" ref="AK410:AK473" si="87">AJ410/1.1</f>
        <v>0</v>
      </c>
      <c r="AL410" s="560">
        <f t="shared" ref="AL410:AL473" si="88">$AF410+AK410</f>
        <v>0</v>
      </c>
      <c r="AM410" s="55"/>
      <c r="AN410" s="55"/>
      <c r="AO410" s="55"/>
      <c r="AP410" s="55"/>
      <c r="AQ410" s="55"/>
      <c r="AR410" s="55"/>
      <c r="AS410" s="55"/>
    </row>
    <row r="411" spans="1:45" s="56" customFormat="1" ht="12.75" customHeight="1" x14ac:dyDescent="0.2">
      <c r="A411" s="40" t="s">
        <v>418</v>
      </c>
      <c r="B411" s="72" t="s">
        <v>124</v>
      </c>
      <c r="C411" s="235"/>
      <c r="D411" s="40" t="s">
        <v>732</v>
      </c>
      <c r="E411" s="475" t="s">
        <v>534</v>
      </c>
      <c r="F411" s="258"/>
      <c r="G411" s="93" t="s">
        <v>172</v>
      </c>
      <c r="H411" s="220" t="s">
        <v>530</v>
      </c>
      <c r="I411" s="209"/>
      <c r="J411" s="209"/>
      <c r="K411" s="209"/>
      <c r="L411" s="209"/>
      <c r="M411" s="200"/>
      <c r="N411" s="96">
        <v>10</v>
      </c>
      <c r="O411" s="160">
        <v>4</v>
      </c>
      <c r="P411" s="160">
        <v>1.4</v>
      </c>
      <c r="Q411" s="160">
        <v>10</v>
      </c>
      <c r="R411" s="160" t="s">
        <v>758</v>
      </c>
      <c r="S411" s="160" t="s">
        <v>73</v>
      </c>
      <c r="T411" s="914"/>
      <c r="U411" s="47"/>
      <c r="V411" s="48" t="str">
        <f t="shared" si="80"/>
        <v/>
      </c>
      <c r="W411" s="49"/>
      <c r="X411" s="617"/>
      <c r="Y411" s="570">
        <f>VLOOKUP(E411,[2]analysis!$B$1:$AB$65536,27,FALSE)</f>
        <v>42.2</v>
      </c>
      <c r="Z411" s="553">
        <f t="shared" si="82"/>
        <v>42.2</v>
      </c>
      <c r="AA411" s="54"/>
      <c r="AB411" s="54"/>
      <c r="AC411" s="54"/>
      <c r="AD411" s="54"/>
      <c r="AE411" s="54"/>
      <c r="AF411" s="560">
        <f t="shared" si="78"/>
        <v>0</v>
      </c>
      <c r="AG411" s="560">
        <f t="shared" si="83"/>
        <v>0</v>
      </c>
      <c r="AH411" s="37">
        <f t="shared" si="84"/>
        <v>0</v>
      </c>
      <c r="AI411" s="560">
        <f t="shared" si="85"/>
        <v>0</v>
      </c>
      <c r="AJ411" s="560">
        <f t="shared" si="86"/>
        <v>0</v>
      </c>
      <c r="AK411" s="560">
        <f t="shared" si="87"/>
        <v>0</v>
      </c>
      <c r="AL411" s="560">
        <f t="shared" si="88"/>
        <v>0</v>
      </c>
      <c r="AM411" s="55"/>
      <c r="AN411" s="55"/>
      <c r="AO411" s="55"/>
      <c r="AP411" s="55"/>
      <c r="AQ411" s="55"/>
      <c r="AR411" s="55"/>
      <c r="AS411" s="55"/>
    </row>
    <row r="412" spans="1:45" s="56" customFormat="1" ht="12.75" customHeight="1" x14ac:dyDescent="0.2">
      <c r="A412" s="40" t="s">
        <v>418</v>
      </c>
      <c r="B412" s="72" t="s">
        <v>124</v>
      </c>
      <c r="C412" s="235"/>
      <c r="D412" s="40" t="s">
        <v>732</v>
      </c>
      <c r="E412" s="475" t="s">
        <v>535</v>
      </c>
      <c r="F412" s="258"/>
      <c r="G412" s="93" t="s">
        <v>172</v>
      </c>
      <c r="H412" s="220" t="s">
        <v>530</v>
      </c>
      <c r="I412" s="209"/>
      <c r="J412" s="209"/>
      <c r="K412" s="209"/>
      <c r="L412" s="209"/>
      <c r="M412" s="200"/>
      <c r="N412" s="96">
        <v>10</v>
      </c>
      <c r="O412" s="160">
        <v>5</v>
      </c>
      <c r="P412" s="160">
        <v>1.6</v>
      </c>
      <c r="Q412" s="160">
        <v>10</v>
      </c>
      <c r="R412" s="160" t="s">
        <v>758</v>
      </c>
      <c r="S412" s="160" t="s">
        <v>1133</v>
      </c>
      <c r="T412" s="914"/>
      <c r="U412" s="47"/>
      <c r="V412" s="48" t="str">
        <f t="shared" si="80"/>
        <v/>
      </c>
      <c r="W412" s="49"/>
      <c r="X412" s="617"/>
      <c r="Y412" s="570">
        <f>VLOOKUP(E412,[2]analysis!$B$1:$AB$65536,27,FALSE)</f>
        <v>42.2</v>
      </c>
      <c r="Z412" s="553">
        <f t="shared" si="82"/>
        <v>42.2</v>
      </c>
      <c r="AA412" s="54"/>
      <c r="AB412" s="54"/>
      <c r="AC412" s="54"/>
      <c r="AD412" s="54"/>
      <c r="AE412" s="54"/>
      <c r="AF412" s="560">
        <f t="shared" si="78"/>
        <v>0</v>
      </c>
      <c r="AG412" s="560">
        <f t="shared" si="83"/>
        <v>0</v>
      </c>
      <c r="AH412" s="37">
        <f t="shared" si="84"/>
        <v>0</v>
      </c>
      <c r="AI412" s="560">
        <f t="shared" si="85"/>
        <v>0</v>
      </c>
      <c r="AJ412" s="560">
        <f t="shared" si="86"/>
        <v>0</v>
      </c>
      <c r="AK412" s="560">
        <f t="shared" si="87"/>
        <v>0</v>
      </c>
      <c r="AL412" s="560">
        <f t="shared" si="88"/>
        <v>0</v>
      </c>
      <c r="AM412" s="55"/>
      <c r="AN412" s="55"/>
      <c r="AO412" s="55"/>
      <c r="AP412" s="55"/>
      <c r="AQ412" s="55"/>
      <c r="AR412" s="55"/>
      <c r="AS412" s="55"/>
    </row>
    <row r="413" spans="1:45" s="56" customFormat="1" ht="12.75" customHeight="1" x14ac:dyDescent="0.2">
      <c r="A413" s="40" t="s">
        <v>418</v>
      </c>
      <c r="B413" s="72" t="s">
        <v>124</v>
      </c>
      <c r="C413" s="235"/>
      <c r="D413" s="40" t="s">
        <v>732</v>
      </c>
      <c r="E413" s="475" t="s">
        <v>536</v>
      </c>
      <c r="F413" s="258"/>
      <c r="G413" s="93" t="s">
        <v>172</v>
      </c>
      <c r="H413" s="220" t="s">
        <v>530</v>
      </c>
      <c r="I413" s="209"/>
      <c r="J413" s="209"/>
      <c r="K413" s="209"/>
      <c r="L413" s="209"/>
      <c r="M413" s="200"/>
      <c r="N413" s="96">
        <v>10</v>
      </c>
      <c r="O413" s="160">
        <v>6</v>
      </c>
      <c r="P413" s="160">
        <v>1.6</v>
      </c>
      <c r="Q413" s="160">
        <v>10</v>
      </c>
      <c r="R413" s="160" t="s">
        <v>758</v>
      </c>
      <c r="S413" s="160" t="s">
        <v>63</v>
      </c>
      <c r="T413" s="914"/>
      <c r="U413" s="47"/>
      <c r="V413" s="48" t="str">
        <f t="shared" si="80"/>
        <v/>
      </c>
      <c r="W413" s="49"/>
      <c r="X413" s="617"/>
      <c r="Y413" s="570">
        <f>VLOOKUP(E413,[2]analysis!$B$1:$AB$65536,27,FALSE)</f>
        <v>42.2</v>
      </c>
      <c r="Z413" s="553">
        <f t="shared" si="82"/>
        <v>42.2</v>
      </c>
      <c r="AA413" s="54"/>
      <c r="AB413" s="54"/>
      <c r="AC413" s="54"/>
      <c r="AD413" s="54"/>
      <c r="AE413" s="54"/>
      <c r="AF413" s="560">
        <f t="shared" si="78"/>
        <v>0</v>
      </c>
      <c r="AG413" s="560">
        <f t="shared" si="83"/>
        <v>0</v>
      </c>
      <c r="AH413" s="37">
        <f t="shared" si="84"/>
        <v>0</v>
      </c>
      <c r="AI413" s="560">
        <f t="shared" si="85"/>
        <v>0</v>
      </c>
      <c r="AJ413" s="560">
        <f t="shared" si="86"/>
        <v>0</v>
      </c>
      <c r="AK413" s="560">
        <f t="shared" si="87"/>
        <v>0</v>
      </c>
      <c r="AL413" s="560">
        <f t="shared" si="88"/>
        <v>0</v>
      </c>
      <c r="AM413" s="55"/>
      <c r="AN413" s="55"/>
      <c r="AO413" s="55"/>
      <c r="AP413" s="55"/>
      <c r="AQ413" s="55"/>
      <c r="AR413" s="55"/>
      <c r="AS413" s="55"/>
    </row>
    <row r="414" spans="1:45" s="56" customFormat="1" ht="12.75" customHeight="1" x14ac:dyDescent="0.2">
      <c r="A414" s="40" t="s">
        <v>418</v>
      </c>
      <c r="B414" s="72" t="s">
        <v>124</v>
      </c>
      <c r="C414" s="235"/>
      <c r="D414" s="40" t="s">
        <v>732</v>
      </c>
      <c r="E414" s="475" t="s">
        <v>537</v>
      </c>
      <c r="F414" s="258"/>
      <c r="G414" s="93" t="s">
        <v>172</v>
      </c>
      <c r="H414" s="220" t="s">
        <v>530</v>
      </c>
      <c r="I414" s="209"/>
      <c r="J414" s="209"/>
      <c r="K414" s="209"/>
      <c r="L414" s="209"/>
      <c r="M414" s="200"/>
      <c r="N414" s="96">
        <v>10</v>
      </c>
      <c r="O414" s="160">
        <v>7</v>
      </c>
      <c r="P414" s="160">
        <v>1.6</v>
      </c>
      <c r="Q414" s="160">
        <v>10</v>
      </c>
      <c r="R414" s="160" t="s">
        <v>758</v>
      </c>
      <c r="S414" s="160" t="s">
        <v>73</v>
      </c>
      <c r="T414" s="914"/>
      <c r="U414" s="47"/>
      <c r="V414" s="48" t="str">
        <f t="shared" si="80"/>
        <v/>
      </c>
      <c r="W414" s="49"/>
      <c r="X414" s="617"/>
      <c r="Y414" s="570">
        <f>VLOOKUP(E414,[2]analysis!$B$1:$AB$65536,27,FALSE)</f>
        <v>42.2</v>
      </c>
      <c r="Z414" s="553">
        <f t="shared" si="82"/>
        <v>42.2</v>
      </c>
      <c r="AA414" s="54"/>
      <c r="AB414" s="54"/>
      <c r="AC414" s="54"/>
      <c r="AD414" s="54"/>
      <c r="AE414" s="54"/>
      <c r="AF414" s="560">
        <f t="shared" si="78"/>
        <v>0</v>
      </c>
      <c r="AG414" s="560">
        <f t="shared" si="83"/>
        <v>0</v>
      </c>
      <c r="AH414" s="37">
        <f t="shared" si="84"/>
        <v>0</v>
      </c>
      <c r="AI414" s="560">
        <f t="shared" si="85"/>
        <v>0</v>
      </c>
      <c r="AJ414" s="560">
        <f t="shared" si="86"/>
        <v>0</v>
      </c>
      <c r="AK414" s="560">
        <f t="shared" si="87"/>
        <v>0</v>
      </c>
      <c r="AL414" s="560">
        <f t="shared" si="88"/>
        <v>0</v>
      </c>
      <c r="AM414" s="55"/>
      <c r="AN414" s="55"/>
      <c r="AO414" s="55"/>
      <c r="AP414" s="55"/>
      <c r="AQ414" s="55"/>
      <c r="AR414" s="55"/>
      <c r="AS414" s="55"/>
    </row>
    <row r="415" spans="1:45" s="56" customFormat="1" ht="12.75" customHeight="1" thickBot="1" x14ac:dyDescent="0.25">
      <c r="A415" s="40" t="s">
        <v>418</v>
      </c>
      <c r="B415" s="72" t="s">
        <v>124</v>
      </c>
      <c r="C415" s="235"/>
      <c r="D415" s="40" t="s">
        <v>732</v>
      </c>
      <c r="E415" s="475" t="s">
        <v>538</v>
      </c>
      <c r="F415" s="258"/>
      <c r="G415" s="93" t="s">
        <v>172</v>
      </c>
      <c r="H415" s="222" t="s">
        <v>530</v>
      </c>
      <c r="I415" s="218"/>
      <c r="J415" s="218"/>
      <c r="K415" s="218"/>
      <c r="L415" s="218"/>
      <c r="M415" s="219"/>
      <c r="N415" s="96">
        <v>10</v>
      </c>
      <c r="O415" s="160">
        <v>8</v>
      </c>
      <c r="P415" s="160">
        <v>1.6</v>
      </c>
      <c r="Q415" s="160">
        <v>10</v>
      </c>
      <c r="R415" s="160" t="s">
        <v>758</v>
      </c>
      <c r="S415" s="160" t="s">
        <v>760</v>
      </c>
      <c r="T415" s="914"/>
      <c r="U415" s="47"/>
      <c r="V415" s="48" t="str">
        <f t="shared" si="80"/>
        <v/>
      </c>
      <c r="W415" s="49"/>
      <c r="X415" s="618"/>
      <c r="Y415" s="570">
        <f>VLOOKUP(E415,[2]analysis!$B$1:$AB$65536,27,FALSE)</f>
        <v>42.2</v>
      </c>
      <c r="Z415" s="553">
        <f t="shared" si="82"/>
        <v>42.2</v>
      </c>
      <c r="AA415" s="54"/>
      <c r="AB415" s="54"/>
      <c r="AC415" s="54"/>
      <c r="AD415" s="54"/>
      <c r="AE415" s="54"/>
      <c r="AF415" s="560">
        <f t="shared" si="78"/>
        <v>0</v>
      </c>
      <c r="AG415" s="560">
        <f t="shared" si="83"/>
        <v>0</v>
      </c>
      <c r="AH415" s="37">
        <f t="shared" si="84"/>
        <v>0</v>
      </c>
      <c r="AI415" s="560">
        <f t="shared" si="85"/>
        <v>0</v>
      </c>
      <c r="AJ415" s="560">
        <f t="shared" si="86"/>
        <v>0</v>
      </c>
      <c r="AK415" s="560">
        <f t="shared" si="87"/>
        <v>0</v>
      </c>
      <c r="AL415" s="560">
        <f t="shared" si="88"/>
        <v>0</v>
      </c>
      <c r="AM415" s="55"/>
      <c r="AN415" s="55"/>
      <c r="AO415" s="55"/>
      <c r="AP415" s="55"/>
      <c r="AQ415" s="55"/>
      <c r="AR415" s="55"/>
      <c r="AS415" s="55"/>
    </row>
    <row r="416" spans="1:45" s="39" customFormat="1" ht="38.25" x14ac:dyDescent="0.2">
      <c r="A416" s="41" t="s">
        <v>418</v>
      </c>
      <c r="B416" s="621" t="s">
        <v>124</v>
      </c>
      <c r="C416" s="622"/>
      <c r="D416" s="92" t="s">
        <v>732</v>
      </c>
      <c r="E416" s="475"/>
      <c r="F416" s="258"/>
      <c r="G416" s="93" t="s">
        <v>5</v>
      </c>
      <c r="H416" s="706" t="s">
        <v>441</v>
      </c>
      <c r="I416" s="707"/>
      <c r="J416" s="707"/>
      <c r="K416" s="707"/>
      <c r="L416" s="707"/>
      <c r="M416" s="708"/>
      <c r="N416" s="73"/>
      <c r="O416" s="247" t="s">
        <v>15</v>
      </c>
      <c r="P416" s="247" t="s">
        <v>754</v>
      </c>
      <c r="Q416" s="247" t="s">
        <v>755</v>
      </c>
      <c r="R416" s="247" t="s">
        <v>756</v>
      </c>
      <c r="S416" s="247" t="s">
        <v>757</v>
      </c>
      <c r="T416" s="924"/>
      <c r="U416" s="47"/>
      <c r="V416" s="48" t="str">
        <f t="shared" si="80"/>
        <v/>
      </c>
      <c r="W416" s="49"/>
      <c r="X416" s="616">
        <v>16</v>
      </c>
      <c r="Y416" s="570" t="e">
        <f>VLOOKUP(E416,[1]Analysis!$E$1:$W$65536,19,FALSE)</f>
        <v>#N/A</v>
      </c>
      <c r="Z416" s="553" t="e">
        <f>Y416-T416</f>
        <v>#N/A</v>
      </c>
      <c r="AA416" s="37"/>
      <c r="AB416" s="37"/>
      <c r="AC416" s="37"/>
      <c r="AD416" s="37"/>
      <c r="AE416" s="37"/>
      <c r="AF416" s="560">
        <f t="shared" si="78"/>
        <v>0</v>
      </c>
      <c r="AG416" s="560">
        <f t="shared" si="83"/>
        <v>0</v>
      </c>
      <c r="AH416" s="37">
        <f t="shared" si="84"/>
        <v>0</v>
      </c>
      <c r="AI416" s="560">
        <f t="shared" si="85"/>
        <v>0</v>
      </c>
      <c r="AJ416" s="560">
        <f t="shared" si="86"/>
        <v>0</v>
      </c>
      <c r="AK416" s="560">
        <f t="shared" si="87"/>
        <v>0</v>
      </c>
      <c r="AL416" s="560">
        <f t="shared" si="88"/>
        <v>0</v>
      </c>
      <c r="AM416" s="38"/>
      <c r="AN416" s="38"/>
      <c r="AO416" s="38"/>
      <c r="AP416" s="38"/>
      <c r="AQ416" s="38"/>
      <c r="AR416" s="38"/>
      <c r="AS416" s="38"/>
    </row>
    <row r="417" spans="1:45" s="56" customFormat="1" ht="12.75" customHeight="1" x14ac:dyDescent="0.2">
      <c r="A417" s="40" t="s">
        <v>418</v>
      </c>
      <c r="B417" s="72" t="s">
        <v>124</v>
      </c>
      <c r="C417" s="235"/>
      <c r="D417" s="40" t="s">
        <v>732</v>
      </c>
      <c r="E417" s="475" t="s">
        <v>442</v>
      </c>
      <c r="F417" s="258"/>
      <c r="G417" s="93" t="s">
        <v>172</v>
      </c>
      <c r="H417" s="220" t="s">
        <v>441</v>
      </c>
      <c r="I417" s="209"/>
      <c r="J417" s="209"/>
      <c r="K417" s="209"/>
      <c r="L417" s="209"/>
      <c r="M417" s="200"/>
      <c r="N417" s="96">
        <v>10</v>
      </c>
      <c r="O417" s="160">
        <v>1</v>
      </c>
      <c r="P417" s="160">
        <v>0.9</v>
      </c>
      <c r="Q417" s="160">
        <v>0.9</v>
      </c>
      <c r="R417" s="160" t="s">
        <v>758</v>
      </c>
      <c r="S417" s="160" t="s">
        <v>73</v>
      </c>
      <c r="T417" s="914"/>
      <c r="U417" s="47"/>
      <c r="V417" s="48" t="str">
        <f t="shared" si="80"/>
        <v/>
      </c>
      <c r="W417" s="49"/>
      <c r="X417" s="617"/>
      <c r="Y417" s="570">
        <f>VLOOKUP(E417,[2]analysis!$B$1:$AB$65536,27,FALSE)</f>
        <v>42.2</v>
      </c>
      <c r="Z417" s="553">
        <f t="shared" ref="Z417:Z429" si="89">Y417-AI417</f>
        <v>42.2</v>
      </c>
      <c r="AA417" s="54"/>
      <c r="AB417" s="54"/>
      <c r="AC417" s="54"/>
      <c r="AD417" s="54"/>
      <c r="AE417" s="54"/>
      <c r="AF417" s="560">
        <f t="shared" si="78"/>
        <v>0</v>
      </c>
      <c r="AG417" s="560">
        <f t="shared" si="83"/>
        <v>0</v>
      </c>
      <c r="AH417" s="37">
        <f t="shared" si="84"/>
        <v>0</v>
      </c>
      <c r="AI417" s="560">
        <f t="shared" si="85"/>
        <v>0</v>
      </c>
      <c r="AJ417" s="560">
        <f t="shared" si="86"/>
        <v>0</v>
      </c>
      <c r="AK417" s="560">
        <f t="shared" si="87"/>
        <v>0</v>
      </c>
      <c r="AL417" s="560">
        <f t="shared" si="88"/>
        <v>0</v>
      </c>
      <c r="AM417" s="55"/>
      <c r="AN417" s="55"/>
      <c r="AO417" s="55"/>
      <c r="AP417" s="55"/>
      <c r="AQ417" s="55"/>
      <c r="AR417" s="55"/>
      <c r="AS417" s="55"/>
    </row>
    <row r="418" spans="1:45" s="56" customFormat="1" ht="12.75" customHeight="1" x14ac:dyDescent="0.2">
      <c r="A418" s="40" t="s">
        <v>418</v>
      </c>
      <c r="B418" s="72" t="s">
        <v>124</v>
      </c>
      <c r="C418" s="235"/>
      <c r="D418" s="40" t="s">
        <v>732</v>
      </c>
      <c r="E418" s="475" t="s">
        <v>443</v>
      </c>
      <c r="F418" s="258"/>
      <c r="G418" s="93" t="s">
        <v>172</v>
      </c>
      <c r="H418" s="220" t="s">
        <v>441</v>
      </c>
      <c r="I418" s="209"/>
      <c r="J418" s="209"/>
      <c r="K418" s="209"/>
      <c r="L418" s="209"/>
      <c r="M418" s="200"/>
      <c r="N418" s="96">
        <v>10</v>
      </c>
      <c r="O418" s="160">
        <v>2</v>
      </c>
      <c r="P418" s="160">
        <v>1</v>
      </c>
      <c r="Q418" s="160">
        <v>1</v>
      </c>
      <c r="R418" s="160" t="s">
        <v>758</v>
      </c>
      <c r="S418" s="160" t="s">
        <v>63</v>
      </c>
      <c r="T418" s="914"/>
      <c r="U418" s="47"/>
      <c r="V418" s="48" t="str">
        <f t="shared" si="80"/>
        <v/>
      </c>
      <c r="W418" s="49"/>
      <c r="X418" s="617"/>
      <c r="Y418" s="570">
        <f>VLOOKUP(E418,[2]analysis!$B$1:$AB$65536,27,FALSE)</f>
        <v>42.2</v>
      </c>
      <c r="Z418" s="553">
        <f t="shared" si="89"/>
        <v>42.2</v>
      </c>
      <c r="AA418" s="54"/>
      <c r="AB418" s="54"/>
      <c r="AC418" s="54"/>
      <c r="AD418" s="54"/>
      <c r="AE418" s="54"/>
      <c r="AF418" s="560">
        <f t="shared" si="78"/>
        <v>0</v>
      </c>
      <c r="AG418" s="560">
        <f t="shared" si="83"/>
        <v>0</v>
      </c>
      <c r="AH418" s="37">
        <f t="shared" si="84"/>
        <v>0</v>
      </c>
      <c r="AI418" s="560">
        <f t="shared" si="85"/>
        <v>0</v>
      </c>
      <c r="AJ418" s="560">
        <f t="shared" si="86"/>
        <v>0</v>
      </c>
      <c r="AK418" s="560">
        <f t="shared" si="87"/>
        <v>0</v>
      </c>
      <c r="AL418" s="560">
        <f t="shared" si="88"/>
        <v>0</v>
      </c>
      <c r="AM418" s="55"/>
      <c r="AN418" s="55"/>
      <c r="AO418" s="55"/>
      <c r="AP418" s="55"/>
      <c r="AQ418" s="55"/>
      <c r="AR418" s="55"/>
      <c r="AS418" s="55"/>
    </row>
    <row r="419" spans="1:45" s="56" customFormat="1" ht="12.75" customHeight="1" x14ac:dyDescent="0.2">
      <c r="A419" s="40" t="s">
        <v>418</v>
      </c>
      <c r="B419" s="72" t="s">
        <v>124</v>
      </c>
      <c r="C419" s="235"/>
      <c r="D419" s="40" t="s">
        <v>732</v>
      </c>
      <c r="E419" s="475" t="s">
        <v>444</v>
      </c>
      <c r="F419" s="258"/>
      <c r="G419" s="93" t="s">
        <v>172</v>
      </c>
      <c r="H419" s="220" t="s">
        <v>441</v>
      </c>
      <c r="I419" s="209"/>
      <c r="J419" s="209"/>
      <c r="K419" s="209"/>
      <c r="L419" s="209"/>
      <c r="M419" s="200"/>
      <c r="N419" s="96">
        <v>10</v>
      </c>
      <c r="O419" s="160">
        <v>3</v>
      </c>
      <c r="P419" s="160">
        <v>1</v>
      </c>
      <c r="Q419" s="160">
        <v>1</v>
      </c>
      <c r="R419" s="160" t="s">
        <v>758</v>
      </c>
      <c r="S419" s="160" t="s">
        <v>73</v>
      </c>
      <c r="T419" s="914"/>
      <c r="U419" s="47"/>
      <c r="V419" s="48" t="str">
        <f t="shared" si="80"/>
        <v/>
      </c>
      <c r="W419" s="49"/>
      <c r="X419" s="617"/>
      <c r="Y419" s="570">
        <f>VLOOKUP(E419,[2]analysis!$B$1:$AB$65536,27,FALSE)</f>
        <v>42.2</v>
      </c>
      <c r="Z419" s="553">
        <f t="shared" si="89"/>
        <v>42.2</v>
      </c>
      <c r="AA419" s="54"/>
      <c r="AB419" s="54"/>
      <c r="AC419" s="54"/>
      <c r="AD419" s="54"/>
      <c r="AE419" s="54"/>
      <c r="AF419" s="560">
        <f t="shared" si="78"/>
        <v>0</v>
      </c>
      <c r="AG419" s="560">
        <f t="shared" si="83"/>
        <v>0</v>
      </c>
      <c r="AH419" s="37">
        <f t="shared" si="84"/>
        <v>0</v>
      </c>
      <c r="AI419" s="560">
        <f t="shared" si="85"/>
        <v>0</v>
      </c>
      <c r="AJ419" s="560">
        <f t="shared" si="86"/>
        <v>0</v>
      </c>
      <c r="AK419" s="560">
        <f t="shared" si="87"/>
        <v>0</v>
      </c>
      <c r="AL419" s="560">
        <f t="shared" si="88"/>
        <v>0</v>
      </c>
      <c r="AM419" s="55"/>
      <c r="AN419" s="55"/>
      <c r="AO419" s="55"/>
      <c r="AP419" s="55"/>
      <c r="AQ419" s="55"/>
      <c r="AR419" s="55"/>
      <c r="AS419" s="55"/>
    </row>
    <row r="420" spans="1:45" s="56" customFormat="1" ht="12.75" customHeight="1" x14ac:dyDescent="0.2">
      <c r="A420" s="40" t="s">
        <v>418</v>
      </c>
      <c r="B420" s="72" t="s">
        <v>124</v>
      </c>
      <c r="C420" s="235"/>
      <c r="D420" s="40" t="s">
        <v>732</v>
      </c>
      <c r="E420" s="475" t="s">
        <v>445</v>
      </c>
      <c r="F420" s="258"/>
      <c r="G420" s="93" t="s">
        <v>172</v>
      </c>
      <c r="H420" s="220" t="s">
        <v>441</v>
      </c>
      <c r="I420" s="209"/>
      <c r="J420" s="209"/>
      <c r="K420" s="209"/>
      <c r="L420" s="209"/>
      <c r="M420" s="200"/>
      <c r="N420" s="96">
        <v>10</v>
      </c>
      <c r="O420" s="160">
        <v>4</v>
      </c>
      <c r="P420" s="160">
        <v>1.2</v>
      </c>
      <c r="Q420" s="160">
        <v>1.2</v>
      </c>
      <c r="R420" s="160" t="s">
        <v>758</v>
      </c>
      <c r="S420" s="160" t="s">
        <v>1133</v>
      </c>
      <c r="T420" s="914"/>
      <c r="U420" s="47"/>
      <c r="V420" s="48" t="str">
        <f t="shared" si="80"/>
        <v/>
      </c>
      <c r="W420" s="49"/>
      <c r="X420" s="617"/>
      <c r="Y420" s="570">
        <f>VLOOKUP(E420,[2]analysis!$B$1:$AB$65536,27,FALSE)</f>
        <v>42.2</v>
      </c>
      <c r="Z420" s="553">
        <f t="shared" si="89"/>
        <v>42.2</v>
      </c>
      <c r="AA420" s="54"/>
      <c r="AB420" s="54"/>
      <c r="AC420" s="54"/>
      <c r="AD420" s="54"/>
      <c r="AE420" s="54"/>
      <c r="AF420" s="560">
        <f t="shared" si="78"/>
        <v>0</v>
      </c>
      <c r="AG420" s="560">
        <f t="shared" si="83"/>
        <v>0</v>
      </c>
      <c r="AH420" s="37">
        <f t="shared" si="84"/>
        <v>0</v>
      </c>
      <c r="AI420" s="560">
        <f t="shared" si="85"/>
        <v>0</v>
      </c>
      <c r="AJ420" s="560">
        <f t="shared" si="86"/>
        <v>0</v>
      </c>
      <c r="AK420" s="560">
        <f t="shared" si="87"/>
        <v>0</v>
      </c>
      <c r="AL420" s="560">
        <f t="shared" si="88"/>
        <v>0</v>
      </c>
      <c r="AM420" s="55"/>
      <c r="AN420" s="55"/>
      <c r="AO420" s="55"/>
      <c r="AP420" s="55"/>
      <c r="AQ420" s="55"/>
      <c r="AR420" s="55"/>
      <c r="AS420" s="55"/>
    </row>
    <row r="421" spans="1:45" s="56" customFormat="1" ht="12.75" customHeight="1" x14ac:dyDescent="0.2">
      <c r="A421" s="40" t="s">
        <v>418</v>
      </c>
      <c r="B421" s="72" t="s">
        <v>124</v>
      </c>
      <c r="C421" s="235"/>
      <c r="D421" s="40" t="s">
        <v>732</v>
      </c>
      <c r="E421" s="475" t="s">
        <v>446</v>
      </c>
      <c r="F421" s="258"/>
      <c r="G421" s="93" t="s">
        <v>172</v>
      </c>
      <c r="H421" s="72" t="s">
        <v>441</v>
      </c>
      <c r="I421" s="202"/>
      <c r="J421" s="202"/>
      <c r="K421" s="202"/>
      <c r="L421" s="202"/>
      <c r="M421" s="188"/>
      <c r="N421" s="96">
        <v>10</v>
      </c>
      <c r="O421" s="160">
        <v>5</v>
      </c>
      <c r="P421" s="160">
        <v>1.2</v>
      </c>
      <c r="Q421" s="160">
        <v>1.2</v>
      </c>
      <c r="R421" s="160" t="s">
        <v>758</v>
      </c>
      <c r="S421" s="160" t="s">
        <v>73</v>
      </c>
      <c r="T421" s="914"/>
      <c r="U421" s="47"/>
      <c r="V421" s="48" t="str">
        <f t="shared" si="80"/>
        <v/>
      </c>
      <c r="W421" s="49"/>
      <c r="X421" s="617"/>
      <c r="Y421" s="570">
        <f>VLOOKUP(E421,[2]analysis!$B$1:$AB$65536,27,FALSE)</f>
        <v>42.2</v>
      </c>
      <c r="Z421" s="553">
        <f t="shared" si="89"/>
        <v>42.2</v>
      </c>
      <c r="AA421" s="54"/>
      <c r="AB421" s="54"/>
      <c r="AC421" s="54"/>
      <c r="AD421" s="54"/>
      <c r="AE421" s="54"/>
      <c r="AF421" s="560">
        <f t="shared" si="78"/>
        <v>0</v>
      </c>
      <c r="AG421" s="560">
        <f t="shared" si="83"/>
        <v>0</v>
      </c>
      <c r="AH421" s="37">
        <f t="shared" si="84"/>
        <v>0</v>
      </c>
      <c r="AI421" s="560">
        <f t="shared" si="85"/>
        <v>0</v>
      </c>
      <c r="AJ421" s="560">
        <f t="shared" si="86"/>
        <v>0</v>
      </c>
      <c r="AK421" s="560">
        <f t="shared" si="87"/>
        <v>0</v>
      </c>
      <c r="AL421" s="560">
        <f t="shared" si="88"/>
        <v>0</v>
      </c>
      <c r="AM421" s="55"/>
      <c r="AN421" s="55"/>
      <c r="AO421" s="55"/>
      <c r="AP421" s="55"/>
      <c r="AQ421" s="55"/>
      <c r="AR421" s="55"/>
      <c r="AS421" s="55"/>
    </row>
    <row r="422" spans="1:45" s="56" customFormat="1" ht="12.75" customHeight="1" x14ac:dyDescent="0.2">
      <c r="A422" s="40" t="s">
        <v>418</v>
      </c>
      <c r="B422" s="72" t="s">
        <v>124</v>
      </c>
      <c r="C422" s="235"/>
      <c r="D422" s="40" t="s">
        <v>732</v>
      </c>
      <c r="E422" s="475" t="s">
        <v>447</v>
      </c>
      <c r="F422" s="258"/>
      <c r="G422" s="93" t="s">
        <v>172</v>
      </c>
      <c r="H422" s="72" t="s">
        <v>441</v>
      </c>
      <c r="I422" s="202"/>
      <c r="J422" s="202"/>
      <c r="K422" s="202"/>
      <c r="L422" s="202"/>
      <c r="M422" s="188"/>
      <c r="N422" s="96">
        <v>10</v>
      </c>
      <c r="O422" s="160">
        <v>6</v>
      </c>
      <c r="P422" s="160">
        <v>1.4</v>
      </c>
      <c r="Q422" s="160">
        <v>1.4</v>
      </c>
      <c r="R422" s="160" t="s">
        <v>758</v>
      </c>
      <c r="S422" s="160" t="s">
        <v>1133</v>
      </c>
      <c r="T422" s="914"/>
      <c r="U422" s="47"/>
      <c r="V422" s="48" t="str">
        <f t="shared" si="80"/>
        <v/>
      </c>
      <c r="W422" s="49"/>
      <c r="X422" s="617"/>
      <c r="Y422" s="570">
        <f>VLOOKUP(E422,[2]analysis!$B$1:$AB$65536,27,FALSE)</f>
        <v>42.2</v>
      </c>
      <c r="Z422" s="553">
        <f t="shared" si="89"/>
        <v>42.2</v>
      </c>
      <c r="AA422" s="54"/>
      <c r="AB422" s="54"/>
      <c r="AC422" s="54"/>
      <c r="AD422" s="54"/>
      <c r="AE422" s="54"/>
      <c r="AF422" s="560">
        <f t="shared" si="78"/>
        <v>0</v>
      </c>
      <c r="AG422" s="560">
        <f t="shared" si="83"/>
        <v>0</v>
      </c>
      <c r="AH422" s="37">
        <f t="shared" si="84"/>
        <v>0</v>
      </c>
      <c r="AI422" s="560">
        <f t="shared" si="85"/>
        <v>0</v>
      </c>
      <c r="AJ422" s="560">
        <f t="shared" si="86"/>
        <v>0</v>
      </c>
      <c r="AK422" s="560">
        <f t="shared" si="87"/>
        <v>0</v>
      </c>
      <c r="AL422" s="560">
        <f t="shared" si="88"/>
        <v>0</v>
      </c>
      <c r="AM422" s="55"/>
      <c r="AN422" s="55"/>
      <c r="AO422" s="55"/>
      <c r="AP422" s="55"/>
      <c r="AQ422" s="55"/>
      <c r="AR422" s="55"/>
      <c r="AS422" s="55"/>
    </row>
    <row r="423" spans="1:45" s="56" customFormat="1" ht="12.75" customHeight="1" x14ac:dyDescent="0.2">
      <c r="A423" s="40" t="s">
        <v>418</v>
      </c>
      <c r="B423" s="72" t="s">
        <v>124</v>
      </c>
      <c r="C423" s="235"/>
      <c r="D423" s="40" t="s">
        <v>732</v>
      </c>
      <c r="E423" s="475" t="s">
        <v>448</v>
      </c>
      <c r="F423" s="258"/>
      <c r="G423" s="93" t="s">
        <v>172</v>
      </c>
      <c r="H423" s="72" t="s">
        <v>441</v>
      </c>
      <c r="I423" s="202"/>
      <c r="J423" s="202"/>
      <c r="K423" s="202"/>
      <c r="L423" s="202"/>
      <c r="M423" s="188"/>
      <c r="N423" s="96">
        <v>10</v>
      </c>
      <c r="O423" s="160">
        <v>7</v>
      </c>
      <c r="P423" s="160">
        <v>1.4</v>
      </c>
      <c r="Q423" s="160">
        <v>1.4</v>
      </c>
      <c r="R423" s="160" t="s">
        <v>758</v>
      </c>
      <c r="S423" s="160" t="s">
        <v>73</v>
      </c>
      <c r="T423" s="914"/>
      <c r="U423" s="47"/>
      <c r="V423" s="48" t="str">
        <f t="shared" si="80"/>
        <v/>
      </c>
      <c r="W423" s="49"/>
      <c r="X423" s="617"/>
      <c r="Y423" s="570">
        <f>VLOOKUP(E423,[2]analysis!$B$1:$AB$65536,27,FALSE)</f>
        <v>42.2</v>
      </c>
      <c r="Z423" s="553">
        <f t="shared" si="89"/>
        <v>42.2</v>
      </c>
      <c r="AA423" s="54"/>
      <c r="AB423" s="54"/>
      <c r="AC423" s="54"/>
      <c r="AD423" s="54"/>
      <c r="AE423" s="54"/>
      <c r="AF423" s="560">
        <f t="shared" si="78"/>
        <v>0</v>
      </c>
      <c r="AG423" s="560">
        <f t="shared" si="83"/>
        <v>0</v>
      </c>
      <c r="AH423" s="37">
        <f t="shared" si="84"/>
        <v>0</v>
      </c>
      <c r="AI423" s="560">
        <f t="shared" si="85"/>
        <v>0</v>
      </c>
      <c r="AJ423" s="560">
        <f t="shared" si="86"/>
        <v>0</v>
      </c>
      <c r="AK423" s="560">
        <f t="shared" si="87"/>
        <v>0</v>
      </c>
      <c r="AL423" s="560">
        <f t="shared" si="88"/>
        <v>0</v>
      </c>
      <c r="AM423" s="55"/>
      <c r="AN423" s="55"/>
      <c r="AO423" s="55"/>
      <c r="AP423" s="55"/>
      <c r="AQ423" s="55"/>
      <c r="AR423" s="55"/>
      <c r="AS423" s="55"/>
    </row>
    <row r="424" spans="1:45" s="56" customFormat="1" ht="12.75" customHeight="1" x14ac:dyDescent="0.2">
      <c r="A424" s="40" t="s">
        <v>418</v>
      </c>
      <c r="B424" s="72" t="s">
        <v>124</v>
      </c>
      <c r="C424" s="235"/>
      <c r="D424" s="40" t="s">
        <v>732</v>
      </c>
      <c r="E424" s="475" t="s">
        <v>449</v>
      </c>
      <c r="F424" s="258"/>
      <c r="G424" s="93" t="s">
        <v>172</v>
      </c>
      <c r="H424" s="72" t="s">
        <v>441</v>
      </c>
      <c r="I424" s="202"/>
      <c r="J424" s="202"/>
      <c r="K424" s="202"/>
      <c r="L424" s="202"/>
      <c r="M424" s="188"/>
      <c r="N424" s="96">
        <v>10</v>
      </c>
      <c r="O424" s="160">
        <v>8</v>
      </c>
      <c r="P424" s="160">
        <v>1.6</v>
      </c>
      <c r="Q424" s="160">
        <v>1.6</v>
      </c>
      <c r="R424" s="160" t="s">
        <v>758</v>
      </c>
      <c r="S424" s="160" t="s">
        <v>1133</v>
      </c>
      <c r="T424" s="914"/>
      <c r="U424" s="47"/>
      <c r="V424" s="48" t="str">
        <f t="shared" si="80"/>
        <v/>
      </c>
      <c r="W424" s="49"/>
      <c r="X424" s="617"/>
      <c r="Y424" s="570">
        <f>VLOOKUP(E424,[2]analysis!$B$1:$AB$65536,27,FALSE)</f>
        <v>42.2</v>
      </c>
      <c r="Z424" s="553">
        <f t="shared" si="89"/>
        <v>42.2</v>
      </c>
      <c r="AA424" s="54"/>
      <c r="AB424" s="54"/>
      <c r="AC424" s="54"/>
      <c r="AD424" s="54"/>
      <c r="AE424" s="54"/>
      <c r="AF424" s="560">
        <f t="shared" si="78"/>
        <v>0</v>
      </c>
      <c r="AG424" s="560">
        <f t="shared" si="83"/>
        <v>0</v>
      </c>
      <c r="AH424" s="37">
        <f t="shared" si="84"/>
        <v>0</v>
      </c>
      <c r="AI424" s="560">
        <f t="shared" si="85"/>
        <v>0</v>
      </c>
      <c r="AJ424" s="560">
        <f t="shared" si="86"/>
        <v>0</v>
      </c>
      <c r="AK424" s="560">
        <f t="shared" si="87"/>
        <v>0</v>
      </c>
      <c r="AL424" s="560">
        <f t="shared" si="88"/>
        <v>0</v>
      </c>
      <c r="AM424" s="55"/>
      <c r="AN424" s="55"/>
      <c r="AO424" s="55"/>
      <c r="AP424" s="55"/>
      <c r="AQ424" s="55"/>
      <c r="AR424" s="55"/>
      <c r="AS424" s="55"/>
    </row>
    <row r="425" spans="1:45" s="56" customFormat="1" ht="12.75" customHeight="1" x14ac:dyDescent="0.2">
      <c r="A425" s="40" t="s">
        <v>418</v>
      </c>
      <c r="B425" s="72" t="s">
        <v>124</v>
      </c>
      <c r="C425" s="235"/>
      <c r="D425" s="40" t="s">
        <v>732</v>
      </c>
      <c r="E425" s="475" t="s">
        <v>450</v>
      </c>
      <c r="F425" s="258"/>
      <c r="G425" s="93" t="s">
        <v>172</v>
      </c>
      <c r="H425" s="72" t="s">
        <v>441</v>
      </c>
      <c r="I425" s="202"/>
      <c r="J425" s="202"/>
      <c r="K425" s="202"/>
      <c r="L425" s="202"/>
      <c r="M425" s="188"/>
      <c r="N425" s="96">
        <v>10</v>
      </c>
      <c r="O425" s="160">
        <v>9</v>
      </c>
      <c r="P425" s="160">
        <v>1.6</v>
      </c>
      <c r="Q425" s="160">
        <v>1.6</v>
      </c>
      <c r="R425" s="160" t="s">
        <v>758</v>
      </c>
      <c r="S425" s="160" t="s">
        <v>63</v>
      </c>
      <c r="T425" s="914"/>
      <c r="U425" s="47"/>
      <c r="V425" s="48" t="str">
        <f t="shared" si="80"/>
        <v/>
      </c>
      <c r="W425" s="49"/>
      <c r="X425" s="617"/>
      <c r="Y425" s="570">
        <f>VLOOKUP(E425,[2]analysis!$B$1:$AB$65536,27,FALSE)</f>
        <v>42.2</v>
      </c>
      <c r="Z425" s="553">
        <f t="shared" si="89"/>
        <v>42.2</v>
      </c>
      <c r="AA425" s="54"/>
      <c r="AB425" s="54"/>
      <c r="AC425" s="54"/>
      <c r="AD425" s="54"/>
      <c r="AE425" s="54"/>
      <c r="AF425" s="560">
        <f t="shared" si="78"/>
        <v>0</v>
      </c>
      <c r="AG425" s="560">
        <f t="shared" si="83"/>
        <v>0</v>
      </c>
      <c r="AH425" s="37">
        <f t="shared" si="84"/>
        <v>0</v>
      </c>
      <c r="AI425" s="560">
        <f t="shared" si="85"/>
        <v>0</v>
      </c>
      <c r="AJ425" s="560">
        <f t="shared" si="86"/>
        <v>0</v>
      </c>
      <c r="AK425" s="560">
        <f t="shared" si="87"/>
        <v>0</v>
      </c>
      <c r="AL425" s="560">
        <f t="shared" si="88"/>
        <v>0</v>
      </c>
      <c r="AM425" s="55"/>
      <c r="AN425" s="55"/>
      <c r="AO425" s="55"/>
      <c r="AP425" s="55"/>
      <c r="AQ425" s="55"/>
      <c r="AR425" s="55"/>
      <c r="AS425" s="55"/>
    </row>
    <row r="426" spans="1:45" s="56" customFormat="1" ht="12.75" customHeight="1" x14ac:dyDescent="0.2">
      <c r="A426" s="40" t="s">
        <v>418</v>
      </c>
      <c r="B426" s="72" t="s">
        <v>124</v>
      </c>
      <c r="C426" s="235"/>
      <c r="D426" s="40" t="s">
        <v>732</v>
      </c>
      <c r="E426" s="475" t="s">
        <v>451</v>
      </c>
      <c r="F426" s="258"/>
      <c r="G426" s="93" t="s">
        <v>172</v>
      </c>
      <c r="H426" s="72" t="s">
        <v>441</v>
      </c>
      <c r="I426" s="202"/>
      <c r="J426" s="202"/>
      <c r="K426" s="202"/>
      <c r="L426" s="202"/>
      <c r="M426" s="188"/>
      <c r="N426" s="96">
        <v>10</v>
      </c>
      <c r="O426" s="160">
        <v>10</v>
      </c>
      <c r="P426" s="160">
        <v>1.6</v>
      </c>
      <c r="Q426" s="160">
        <v>1.6</v>
      </c>
      <c r="R426" s="160" t="s">
        <v>758</v>
      </c>
      <c r="S426" s="160" t="s">
        <v>73</v>
      </c>
      <c r="T426" s="914"/>
      <c r="U426" s="47"/>
      <c r="V426" s="48" t="str">
        <f t="shared" si="80"/>
        <v/>
      </c>
      <c r="W426" s="49"/>
      <c r="X426" s="617"/>
      <c r="Y426" s="570">
        <f>VLOOKUP(E426,[2]analysis!$B$1:$AB$65536,27,FALSE)</f>
        <v>42.2</v>
      </c>
      <c r="Z426" s="553">
        <f t="shared" si="89"/>
        <v>42.2</v>
      </c>
      <c r="AA426" s="54"/>
      <c r="AB426" s="54"/>
      <c r="AC426" s="54"/>
      <c r="AD426" s="54"/>
      <c r="AE426" s="54"/>
      <c r="AF426" s="560">
        <f t="shared" si="78"/>
        <v>0</v>
      </c>
      <c r="AG426" s="560">
        <f t="shared" si="83"/>
        <v>0</v>
      </c>
      <c r="AH426" s="37">
        <f t="shared" si="84"/>
        <v>0</v>
      </c>
      <c r="AI426" s="560">
        <f t="shared" si="85"/>
        <v>0</v>
      </c>
      <c r="AJ426" s="560">
        <f t="shared" si="86"/>
        <v>0</v>
      </c>
      <c r="AK426" s="560">
        <f t="shared" si="87"/>
        <v>0</v>
      </c>
      <c r="AL426" s="560">
        <f t="shared" si="88"/>
        <v>0</v>
      </c>
      <c r="AM426" s="55"/>
      <c r="AN426" s="55"/>
      <c r="AO426" s="55"/>
      <c r="AP426" s="55"/>
      <c r="AQ426" s="55"/>
      <c r="AR426" s="55"/>
      <c r="AS426" s="55"/>
    </row>
    <row r="427" spans="1:45" s="56" customFormat="1" ht="12.75" customHeight="1" x14ac:dyDescent="0.2">
      <c r="A427" s="40" t="s">
        <v>418</v>
      </c>
      <c r="B427" s="72" t="s">
        <v>124</v>
      </c>
      <c r="C427" s="235"/>
      <c r="D427" s="40" t="s">
        <v>732</v>
      </c>
      <c r="E427" s="475" t="s">
        <v>452</v>
      </c>
      <c r="F427" s="258"/>
      <c r="G427" s="93" t="s">
        <v>172</v>
      </c>
      <c r="H427" s="72" t="s">
        <v>441</v>
      </c>
      <c r="I427" s="202"/>
      <c r="J427" s="202"/>
      <c r="K427" s="202"/>
      <c r="L427" s="202"/>
      <c r="M427" s="188"/>
      <c r="N427" s="96">
        <v>10</v>
      </c>
      <c r="O427" s="160">
        <v>11</v>
      </c>
      <c r="P427" s="160">
        <v>1.8</v>
      </c>
      <c r="Q427" s="160">
        <v>1.8</v>
      </c>
      <c r="R427" s="160" t="s">
        <v>758</v>
      </c>
      <c r="S427" s="160" t="s">
        <v>1134</v>
      </c>
      <c r="T427" s="914"/>
      <c r="U427" s="47"/>
      <c r="V427" s="48" t="str">
        <f t="shared" si="80"/>
        <v/>
      </c>
      <c r="W427" s="49"/>
      <c r="X427" s="617"/>
      <c r="Y427" s="570">
        <f>VLOOKUP(E427,[2]analysis!$B$1:$AB$65536,27,FALSE)</f>
        <v>42.2</v>
      </c>
      <c r="Z427" s="553">
        <f t="shared" si="89"/>
        <v>42.2</v>
      </c>
      <c r="AA427" s="54"/>
      <c r="AB427" s="54"/>
      <c r="AC427" s="54"/>
      <c r="AD427" s="54"/>
      <c r="AE427" s="54"/>
      <c r="AF427" s="560">
        <f t="shared" si="78"/>
        <v>0</v>
      </c>
      <c r="AG427" s="560">
        <f t="shared" si="83"/>
        <v>0</v>
      </c>
      <c r="AH427" s="37">
        <f t="shared" si="84"/>
        <v>0</v>
      </c>
      <c r="AI427" s="560">
        <f t="shared" si="85"/>
        <v>0</v>
      </c>
      <c r="AJ427" s="560">
        <f t="shared" si="86"/>
        <v>0</v>
      </c>
      <c r="AK427" s="560">
        <f t="shared" si="87"/>
        <v>0</v>
      </c>
      <c r="AL427" s="560">
        <f t="shared" si="88"/>
        <v>0</v>
      </c>
      <c r="AM427" s="55"/>
      <c r="AN427" s="55"/>
      <c r="AO427" s="55"/>
      <c r="AP427" s="55"/>
      <c r="AQ427" s="55"/>
      <c r="AR427" s="55"/>
      <c r="AS427" s="55"/>
    </row>
    <row r="428" spans="1:45" s="56" customFormat="1" ht="12.75" customHeight="1" x14ac:dyDescent="0.2">
      <c r="A428" s="40" t="s">
        <v>418</v>
      </c>
      <c r="B428" s="72" t="s">
        <v>124</v>
      </c>
      <c r="C428" s="235"/>
      <c r="D428" s="40" t="s">
        <v>732</v>
      </c>
      <c r="E428" s="475" t="s">
        <v>453</v>
      </c>
      <c r="F428" s="258"/>
      <c r="G428" s="93" t="s">
        <v>172</v>
      </c>
      <c r="H428" s="72" t="s">
        <v>441</v>
      </c>
      <c r="I428" s="202"/>
      <c r="J428" s="202"/>
      <c r="K428" s="202"/>
      <c r="L428" s="202"/>
      <c r="M428" s="188"/>
      <c r="N428" s="96">
        <v>10</v>
      </c>
      <c r="O428" s="160">
        <v>12</v>
      </c>
      <c r="P428" s="160">
        <v>1.8</v>
      </c>
      <c r="Q428" s="160">
        <v>1.8</v>
      </c>
      <c r="R428" s="160" t="s">
        <v>758</v>
      </c>
      <c r="S428" s="160" t="s">
        <v>63</v>
      </c>
      <c r="T428" s="914"/>
      <c r="U428" s="47"/>
      <c r="V428" s="48" t="str">
        <f t="shared" si="80"/>
        <v/>
      </c>
      <c r="W428" s="49"/>
      <c r="X428" s="617"/>
      <c r="Y428" s="570">
        <f>VLOOKUP(E428,[2]analysis!$B$1:$AB$65536,27,FALSE)</f>
        <v>42.2</v>
      </c>
      <c r="Z428" s="553">
        <f t="shared" si="89"/>
        <v>42.2</v>
      </c>
      <c r="AA428" s="54"/>
      <c r="AB428" s="54"/>
      <c r="AC428" s="54"/>
      <c r="AD428" s="54"/>
      <c r="AE428" s="54"/>
      <c r="AF428" s="560">
        <f t="shared" si="78"/>
        <v>0</v>
      </c>
      <c r="AG428" s="560">
        <f t="shared" si="83"/>
        <v>0</v>
      </c>
      <c r="AH428" s="37">
        <f t="shared" si="84"/>
        <v>0</v>
      </c>
      <c r="AI428" s="560">
        <f t="shared" si="85"/>
        <v>0</v>
      </c>
      <c r="AJ428" s="560">
        <f t="shared" si="86"/>
        <v>0</v>
      </c>
      <c r="AK428" s="560">
        <f t="shared" si="87"/>
        <v>0</v>
      </c>
      <c r="AL428" s="560">
        <f t="shared" si="88"/>
        <v>0</v>
      </c>
      <c r="AM428" s="55"/>
      <c r="AN428" s="55"/>
      <c r="AO428" s="55"/>
      <c r="AP428" s="55"/>
      <c r="AQ428" s="55"/>
      <c r="AR428" s="55"/>
      <c r="AS428" s="55"/>
    </row>
    <row r="429" spans="1:45" s="56" customFormat="1" ht="13.5" customHeight="1" thickBot="1" x14ac:dyDescent="0.25">
      <c r="A429" s="40" t="s">
        <v>418</v>
      </c>
      <c r="B429" s="72" t="s">
        <v>124</v>
      </c>
      <c r="C429" s="235"/>
      <c r="D429" s="40" t="s">
        <v>732</v>
      </c>
      <c r="E429" s="476" t="s">
        <v>454</v>
      </c>
      <c r="F429" s="452"/>
      <c r="G429" s="94" t="s">
        <v>172</v>
      </c>
      <c r="H429" s="72" t="s">
        <v>441</v>
      </c>
      <c r="I429" s="202"/>
      <c r="J429" s="202"/>
      <c r="K429" s="202"/>
      <c r="L429" s="202"/>
      <c r="M429" s="188"/>
      <c r="N429" s="178">
        <v>10</v>
      </c>
      <c r="O429" s="280">
        <v>13</v>
      </c>
      <c r="P429" s="280">
        <v>1.8</v>
      </c>
      <c r="Q429" s="280">
        <v>1.8</v>
      </c>
      <c r="R429" s="280" t="s">
        <v>758</v>
      </c>
      <c r="S429" s="280" t="s">
        <v>73</v>
      </c>
      <c r="T429" s="914"/>
      <c r="U429" s="135"/>
      <c r="V429" s="136" t="str">
        <f t="shared" si="80"/>
        <v/>
      </c>
      <c r="W429" s="137"/>
      <c r="X429" s="617"/>
      <c r="Y429" s="570">
        <f>VLOOKUP(E429,[2]analysis!$B$1:$AB$65536,27,FALSE)</f>
        <v>42.2</v>
      </c>
      <c r="Z429" s="553">
        <f t="shared" si="89"/>
        <v>42.2</v>
      </c>
      <c r="AA429" s="54"/>
      <c r="AB429" s="54"/>
      <c r="AC429" s="54"/>
      <c r="AD429" s="54"/>
      <c r="AE429" s="54"/>
      <c r="AF429" s="560">
        <f t="shared" si="78"/>
        <v>0</v>
      </c>
      <c r="AG429" s="560">
        <f t="shared" si="83"/>
        <v>0</v>
      </c>
      <c r="AH429" s="37">
        <f t="shared" si="84"/>
        <v>0</v>
      </c>
      <c r="AI429" s="560">
        <f t="shared" si="85"/>
        <v>0</v>
      </c>
      <c r="AJ429" s="560">
        <f t="shared" si="86"/>
        <v>0</v>
      </c>
      <c r="AK429" s="560">
        <f t="shared" si="87"/>
        <v>0</v>
      </c>
      <c r="AL429" s="560">
        <f t="shared" si="88"/>
        <v>0</v>
      </c>
      <c r="AM429" s="55"/>
      <c r="AN429" s="55"/>
      <c r="AO429" s="55"/>
      <c r="AP429" s="55"/>
      <c r="AQ429" s="55"/>
      <c r="AR429" s="55"/>
      <c r="AS429" s="55"/>
    </row>
    <row r="430" spans="1:45" s="39" customFormat="1" ht="38.25" x14ac:dyDescent="0.2">
      <c r="A430" s="41" t="s">
        <v>418</v>
      </c>
      <c r="B430" s="586" t="s">
        <v>124</v>
      </c>
      <c r="C430" s="587"/>
      <c r="D430" s="41" t="s">
        <v>732</v>
      </c>
      <c r="E430" s="471"/>
      <c r="F430" s="256"/>
      <c r="G430" s="95" t="s">
        <v>5</v>
      </c>
      <c r="H430" s="702" t="s">
        <v>878</v>
      </c>
      <c r="I430" s="703"/>
      <c r="J430" s="703"/>
      <c r="K430" s="703"/>
      <c r="L430" s="703"/>
      <c r="M430" s="704"/>
      <c r="N430" s="73"/>
      <c r="O430" s="247" t="s">
        <v>15</v>
      </c>
      <c r="P430" s="247" t="s">
        <v>754</v>
      </c>
      <c r="Q430" s="247" t="s">
        <v>755</v>
      </c>
      <c r="R430" s="247" t="s">
        <v>756</v>
      </c>
      <c r="S430" s="247" t="s">
        <v>757</v>
      </c>
      <c r="T430" s="924"/>
      <c r="U430" s="47"/>
      <c r="V430" s="48" t="str">
        <f t="shared" si="80"/>
        <v/>
      </c>
      <c r="W430" s="49"/>
      <c r="X430" s="617"/>
      <c r="Y430" s="570" t="e">
        <f>VLOOKUP(E430,[1]Analysis!$E$1:$W$65536,19,FALSE)</f>
        <v>#N/A</v>
      </c>
      <c r="Z430" s="553" t="e">
        <f>Y430-T430</f>
        <v>#N/A</v>
      </c>
      <c r="AA430" s="37"/>
      <c r="AB430" s="37"/>
      <c r="AC430" s="37"/>
      <c r="AD430" s="37"/>
      <c r="AE430" s="37"/>
      <c r="AF430" s="560">
        <f t="shared" si="78"/>
        <v>0</v>
      </c>
      <c r="AG430" s="560">
        <f t="shared" si="83"/>
        <v>0</v>
      </c>
      <c r="AH430" s="37">
        <f t="shared" si="84"/>
        <v>0</v>
      </c>
      <c r="AI430" s="560">
        <f t="shared" si="85"/>
        <v>0</v>
      </c>
      <c r="AJ430" s="560">
        <f t="shared" si="86"/>
        <v>0</v>
      </c>
      <c r="AK430" s="560">
        <f t="shared" si="87"/>
        <v>0</v>
      </c>
      <c r="AL430" s="560">
        <f t="shared" si="88"/>
        <v>0</v>
      </c>
      <c r="AM430" s="38"/>
      <c r="AN430" s="38"/>
      <c r="AO430" s="38"/>
      <c r="AP430" s="38"/>
      <c r="AQ430" s="38"/>
      <c r="AR430" s="38"/>
      <c r="AS430" s="38"/>
    </row>
    <row r="431" spans="1:45" s="56" customFormat="1" ht="12.75" customHeight="1" x14ac:dyDescent="0.2">
      <c r="A431" s="40" t="s">
        <v>418</v>
      </c>
      <c r="B431" s="72" t="s">
        <v>124</v>
      </c>
      <c r="C431" s="235"/>
      <c r="D431" s="40" t="s">
        <v>732</v>
      </c>
      <c r="E431" s="475" t="s">
        <v>456</v>
      </c>
      <c r="F431" s="258"/>
      <c r="G431" s="93" t="s">
        <v>172</v>
      </c>
      <c r="H431" s="72" t="s">
        <v>455</v>
      </c>
      <c r="I431" s="202"/>
      <c r="J431" s="202"/>
      <c r="K431" s="202"/>
      <c r="L431" s="202"/>
      <c r="M431" s="188"/>
      <c r="N431" s="240">
        <v>10</v>
      </c>
      <c r="O431" s="281">
        <v>1</v>
      </c>
      <c r="P431" s="281">
        <v>1.2</v>
      </c>
      <c r="Q431" s="281">
        <v>2.2000000000000002</v>
      </c>
      <c r="R431" s="281" t="s">
        <v>758</v>
      </c>
      <c r="S431" s="281" t="s">
        <v>73</v>
      </c>
      <c r="T431" s="914"/>
      <c r="U431" s="74"/>
      <c r="V431" s="90" t="str">
        <f t="shared" si="80"/>
        <v/>
      </c>
      <c r="W431" s="115"/>
      <c r="X431" s="617"/>
      <c r="Y431" s="570">
        <f>VLOOKUP(E431,[2]analysis!$B$1:$AB$65536,27,FALSE)</f>
        <v>42.2</v>
      </c>
      <c r="Z431" s="553">
        <f>Y431-AI431</f>
        <v>42.2</v>
      </c>
      <c r="AA431" s="54"/>
      <c r="AB431" s="54"/>
      <c r="AC431" s="54"/>
      <c r="AD431" s="54"/>
      <c r="AE431" s="54"/>
      <c r="AF431" s="560">
        <f t="shared" si="78"/>
        <v>0</v>
      </c>
      <c r="AG431" s="560">
        <f t="shared" si="83"/>
        <v>0</v>
      </c>
      <c r="AH431" s="37">
        <f t="shared" si="84"/>
        <v>0</v>
      </c>
      <c r="AI431" s="560">
        <f t="shared" si="85"/>
        <v>0</v>
      </c>
      <c r="AJ431" s="560">
        <f t="shared" si="86"/>
        <v>0</v>
      </c>
      <c r="AK431" s="560">
        <f t="shared" si="87"/>
        <v>0</v>
      </c>
      <c r="AL431" s="560">
        <f t="shared" si="88"/>
        <v>0</v>
      </c>
      <c r="AM431" s="55"/>
      <c r="AN431" s="55"/>
      <c r="AO431" s="55"/>
      <c r="AP431" s="55"/>
      <c r="AQ431" s="55"/>
      <c r="AR431" s="55"/>
      <c r="AS431" s="55"/>
    </row>
    <row r="432" spans="1:45" s="56" customFormat="1" ht="12.75" customHeight="1" x14ac:dyDescent="0.2">
      <c r="A432" s="40" t="s">
        <v>418</v>
      </c>
      <c r="B432" s="72" t="s">
        <v>124</v>
      </c>
      <c r="C432" s="235"/>
      <c r="D432" s="40" t="s">
        <v>732</v>
      </c>
      <c r="E432" s="475" t="s">
        <v>457</v>
      </c>
      <c r="F432" s="258"/>
      <c r="G432" s="93" t="s">
        <v>172</v>
      </c>
      <c r="H432" s="72" t="s">
        <v>455</v>
      </c>
      <c r="I432" s="202"/>
      <c r="J432" s="202"/>
      <c r="K432" s="202"/>
      <c r="L432" s="202"/>
      <c r="M432" s="188"/>
      <c r="N432" s="96">
        <v>10</v>
      </c>
      <c r="O432" s="160">
        <v>2</v>
      </c>
      <c r="P432" s="160">
        <v>1.4</v>
      </c>
      <c r="Q432" s="160">
        <v>2.2000000000000002</v>
      </c>
      <c r="R432" s="160" t="s">
        <v>758</v>
      </c>
      <c r="S432" s="160" t="s">
        <v>73</v>
      </c>
      <c r="T432" s="914"/>
      <c r="U432" s="47"/>
      <c r="V432" s="48" t="str">
        <f t="shared" si="80"/>
        <v/>
      </c>
      <c r="W432" s="49"/>
      <c r="X432" s="617"/>
      <c r="Y432" s="570">
        <f>VLOOKUP(E432,[2]analysis!$B$1:$AB$65536,27,FALSE)</f>
        <v>42.2</v>
      </c>
      <c r="Z432" s="553">
        <f>Y432-AI432</f>
        <v>42.2</v>
      </c>
      <c r="AA432" s="54"/>
      <c r="AB432" s="54"/>
      <c r="AC432" s="54"/>
      <c r="AD432" s="54"/>
      <c r="AE432" s="54"/>
      <c r="AF432" s="560">
        <f t="shared" si="78"/>
        <v>0</v>
      </c>
      <c r="AG432" s="560">
        <f t="shared" si="83"/>
        <v>0</v>
      </c>
      <c r="AH432" s="37">
        <f t="shared" si="84"/>
        <v>0</v>
      </c>
      <c r="AI432" s="560">
        <f t="shared" si="85"/>
        <v>0</v>
      </c>
      <c r="AJ432" s="560">
        <f t="shared" si="86"/>
        <v>0</v>
      </c>
      <c r="AK432" s="560">
        <f t="shared" si="87"/>
        <v>0</v>
      </c>
      <c r="AL432" s="560">
        <f t="shared" si="88"/>
        <v>0</v>
      </c>
      <c r="AM432" s="55"/>
      <c r="AN432" s="55"/>
      <c r="AO432" s="55"/>
      <c r="AP432" s="55"/>
      <c r="AQ432" s="55"/>
      <c r="AR432" s="55"/>
      <c r="AS432" s="55"/>
    </row>
    <row r="433" spans="1:45" s="56" customFormat="1" ht="12.75" customHeight="1" x14ac:dyDescent="0.2">
      <c r="A433" s="40" t="s">
        <v>418</v>
      </c>
      <c r="B433" s="72" t="s">
        <v>124</v>
      </c>
      <c r="C433" s="235"/>
      <c r="D433" s="40" t="s">
        <v>732</v>
      </c>
      <c r="E433" s="475" t="s">
        <v>458</v>
      </c>
      <c r="F433" s="258"/>
      <c r="G433" s="93" t="s">
        <v>172</v>
      </c>
      <c r="H433" s="72" t="s">
        <v>455</v>
      </c>
      <c r="I433" s="202"/>
      <c r="J433" s="202"/>
      <c r="K433" s="202"/>
      <c r="L433" s="202"/>
      <c r="M433" s="188"/>
      <c r="N433" s="96">
        <v>10</v>
      </c>
      <c r="O433" s="160">
        <v>3</v>
      </c>
      <c r="P433" s="160">
        <v>2.1</v>
      </c>
      <c r="Q433" s="160">
        <v>2.7</v>
      </c>
      <c r="R433" s="160" t="s">
        <v>758</v>
      </c>
      <c r="S433" s="160" t="s">
        <v>1133</v>
      </c>
      <c r="T433" s="914"/>
      <c r="U433" s="47"/>
      <c r="V433" s="48" t="str">
        <f t="shared" si="80"/>
        <v/>
      </c>
      <c r="W433" s="49"/>
      <c r="X433" s="617"/>
      <c r="Y433" s="570">
        <f>VLOOKUP(E433,[2]analysis!$B$1:$AB$65536,27,FALSE)</f>
        <v>42.2</v>
      </c>
      <c r="Z433" s="553">
        <f>Y433-AI433</f>
        <v>42.2</v>
      </c>
      <c r="AA433" s="54"/>
      <c r="AB433" s="54"/>
      <c r="AC433" s="54"/>
      <c r="AD433" s="54"/>
      <c r="AE433" s="54"/>
      <c r="AF433" s="560">
        <f t="shared" si="78"/>
        <v>0</v>
      </c>
      <c r="AG433" s="560">
        <f t="shared" si="83"/>
        <v>0</v>
      </c>
      <c r="AH433" s="37">
        <f t="shared" si="84"/>
        <v>0</v>
      </c>
      <c r="AI433" s="560">
        <f t="shared" si="85"/>
        <v>0</v>
      </c>
      <c r="AJ433" s="560">
        <f t="shared" si="86"/>
        <v>0</v>
      </c>
      <c r="AK433" s="560">
        <f t="shared" si="87"/>
        <v>0</v>
      </c>
      <c r="AL433" s="560">
        <f t="shared" si="88"/>
        <v>0</v>
      </c>
      <c r="AM433" s="55"/>
      <c r="AN433" s="55"/>
      <c r="AO433" s="55"/>
      <c r="AP433" s="55"/>
      <c r="AQ433" s="55"/>
      <c r="AR433" s="55"/>
      <c r="AS433" s="55"/>
    </row>
    <row r="434" spans="1:45" s="56" customFormat="1" ht="13.5" customHeight="1" x14ac:dyDescent="0.2">
      <c r="A434" s="40" t="s">
        <v>418</v>
      </c>
      <c r="B434" s="72" t="s">
        <v>124</v>
      </c>
      <c r="C434" s="235"/>
      <c r="D434" s="40" t="s">
        <v>732</v>
      </c>
      <c r="E434" s="475" t="s">
        <v>459</v>
      </c>
      <c r="F434" s="258"/>
      <c r="G434" s="93" t="s">
        <v>172</v>
      </c>
      <c r="H434" s="72" t="s">
        <v>455</v>
      </c>
      <c r="I434" s="202"/>
      <c r="J434" s="202"/>
      <c r="K434" s="202"/>
      <c r="L434" s="202"/>
      <c r="M434" s="188"/>
      <c r="N434" s="96">
        <v>10</v>
      </c>
      <c r="O434" s="160">
        <v>4</v>
      </c>
      <c r="P434" s="160">
        <v>2.1</v>
      </c>
      <c r="Q434" s="160">
        <v>2.7</v>
      </c>
      <c r="R434" s="160" t="s">
        <v>758</v>
      </c>
      <c r="S434" s="160" t="s">
        <v>63</v>
      </c>
      <c r="T434" s="914"/>
      <c r="U434" s="47"/>
      <c r="V434" s="48" t="str">
        <f t="shared" si="80"/>
        <v/>
      </c>
      <c r="W434" s="49"/>
      <c r="X434" s="617"/>
      <c r="Y434" s="570">
        <f>VLOOKUP(E434,[2]analysis!$B$1:$AB$65536,27,FALSE)</f>
        <v>42.2</v>
      </c>
      <c r="Z434" s="553">
        <f>Y434-AI434</f>
        <v>42.2</v>
      </c>
      <c r="AA434" s="54"/>
      <c r="AB434" s="54"/>
      <c r="AC434" s="54"/>
      <c r="AD434" s="54"/>
      <c r="AE434" s="54"/>
      <c r="AF434" s="560">
        <f t="shared" si="78"/>
        <v>0</v>
      </c>
      <c r="AG434" s="560">
        <f t="shared" si="83"/>
        <v>0</v>
      </c>
      <c r="AH434" s="37">
        <f t="shared" si="84"/>
        <v>0</v>
      </c>
      <c r="AI434" s="560">
        <f t="shared" si="85"/>
        <v>0</v>
      </c>
      <c r="AJ434" s="560">
        <f t="shared" si="86"/>
        <v>0</v>
      </c>
      <c r="AK434" s="560">
        <f t="shared" si="87"/>
        <v>0</v>
      </c>
      <c r="AL434" s="560">
        <f t="shared" si="88"/>
        <v>0</v>
      </c>
      <c r="AM434" s="55"/>
      <c r="AN434" s="55"/>
      <c r="AO434" s="55"/>
      <c r="AP434" s="55"/>
      <c r="AQ434" s="55"/>
      <c r="AR434" s="55"/>
      <c r="AS434" s="55"/>
    </row>
    <row r="435" spans="1:45" s="56" customFormat="1" ht="12.75" customHeight="1" x14ac:dyDescent="0.2">
      <c r="A435" s="40" t="s">
        <v>418</v>
      </c>
      <c r="B435" s="72" t="s">
        <v>124</v>
      </c>
      <c r="C435" s="235"/>
      <c r="D435" s="40" t="s">
        <v>732</v>
      </c>
      <c r="E435" s="475" t="s">
        <v>460</v>
      </c>
      <c r="F435" s="258"/>
      <c r="G435" s="93" t="s">
        <v>172</v>
      </c>
      <c r="H435" s="72" t="s">
        <v>455</v>
      </c>
      <c r="I435" s="202"/>
      <c r="J435" s="202"/>
      <c r="K435" s="202"/>
      <c r="L435" s="202"/>
      <c r="M435" s="188"/>
      <c r="N435" s="96">
        <v>10</v>
      </c>
      <c r="O435" s="160">
        <v>5</v>
      </c>
      <c r="P435" s="160">
        <v>2.1</v>
      </c>
      <c r="Q435" s="160">
        <v>2.7</v>
      </c>
      <c r="R435" s="160" t="s">
        <v>758</v>
      </c>
      <c r="S435" s="160" t="s">
        <v>73</v>
      </c>
      <c r="T435" s="914"/>
      <c r="U435" s="47"/>
      <c r="V435" s="48" t="str">
        <f t="shared" si="80"/>
        <v/>
      </c>
      <c r="W435" s="49"/>
      <c r="X435" s="617"/>
      <c r="Y435" s="570">
        <f>VLOOKUP(E435,[2]analysis!$B$1:$AB$65536,27,FALSE)</f>
        <v>42.2</v>
      </c>
      <c r="Z435" s="553">
        <f>Y435-AI435</f>
        <v>42.2</v>
      </c>
      <c r="AA435" s="54"/>
      <c r="AB435" s="54"/>
      <c r="AC435" s="54"/>
      <c r="AD435" s="54"/>
      <c r="AE435" s="54"/>
      <c r="AF435" s="560">
        <f t="shared" si="78"/>
        <v>0</v>
      </c>
      <c r="AG435" s="560">
        <f t="shared" si="83"/>
        <v>0</v>
      </c>
      <c r="AH435" s="37">
        <f t="shared" si="84"/>
        <v>0</v>
      </c>
      <c r="AI435" s="560">
        <f t="shared" si="85"/>
        <v>0</v>
      </c>
      <c r="AJ435" s="560">
        <f t="shared" si="86"/>
        <v>0</v>
      </c>
      <c r="AK435" s="560">
        <f t="shared" si="87"/>
        <v>0</v>
      </c>
      <c r="AL435" s="560">
        <f t="shared" si="88"/>
        <v>0</v>
      </c>
      <c r="AM435" s="55"/>
      <c r="AN435" s="55"/>
      <c r="AO435" s="55"/>
      <c r="AP435" s="55"/>
      <c r="AQ435" s="55"/>
      <c r="AR435" s="55"/>
      <c r="AS435" s="55"/>
    </row>
    <row r="436" spans="1:45" s="39" customFormat="1" ht="38.25" x14ac:dyDescent="0.2">
      <c r="A436" s="41" t="s">
        <v>418</v>
      </c>
      <c r="B436" s="586" t="s">
        <v>124</v>
      </c>
      <c r="C436" s="587"/>
      <c r="D436" s="41" t="s">
        <v>732</v>
      </c>
      <c r="E436" s="471"/>
      <c r="F436" s="256"/>
      <c r="G436" s="95" t="s">
        <v>5</v>
      </c>
      <c r="H436" s="706" t="s">
        <v>881</v>
      </c>
      <c r="I436" s="707"/>
      <c r="J436" s="707"/>
      <c r="K436" s="707"/>
      <c r="L436" s="707"/>
      <c r="M436" s="708"/>
      <c r="N436" s="89"/>
      <c r="O436" s="246" t="s">
        <v>15</v>
      </c>
      <c r="P436" s="246" t="s">
        <v>754</v>
      </c>
      <c r="Q436" s="246" t="s">
        <v>755</v>
      </c>
      <c r="R436" s="246" t="s">
        <v>756</v>
      </c>
      <c r="S436" s="246" t="s">
        <v>757</v>
      </c>
      <c r="T436" s="923"/>
      <c r="U436" s="74"/>
      <c r="V436" s="90" t="str">
        <f t="shared" si="80"/>
        <v/>
      </c>
      <c r="W436" s="115"/>
      <c r="X436" s="617"/>
      <c r="Y436" s="570" t="e">
        <f>VLOOKUP(E436,[1]Analysis!$E$1:$W$65536,19,FALSE)</f>
        <v>#N/A</v>
      </c>
      <c r="Z436" s="553" t="e">
        <f>Y436-T436</f>
        <v>#N/A</v>
      </c>
      <c r="AA436" s="37"/>
      <c r="AB436" s="37"/>
      <c r="AC436" s="37"/>
      <c r="AD436" s="37"/>
      <c r="AE436" s="37"/>
      <c r="AF436" s="560">
        <f t="shared" si="78"/>
        <v>0</v>
      </c>
      <c r="AG436" s="560">
        <f t="shared" si="83"/>
        <v>0</v>
      </c>
      <c r="AH436" s="37">
        <f t="shared" si="84"/>
        <v>0</v>
      </c>
      <c r="AI436" s="560">
        <f t="shared" si="85"/>
        <v>0</v>
      </c>
      <c r="AJ436" s="560">
        <f t="shared" si="86"/>
        <v>0</v>
      </c>
      <c r="AK436" s="560">
        <f t="shared" si="87"/>
        <v>0</v>
      </c>
      <c r="AL436" s="560">
        <f t="shared" si="88"/>
        <v>0</v>
      </c>
      <c r="AM436" s="38"/>
      <c r="AN436" s="38"/>
      <c r="AO436" s="38"/>
      <c r="AP436" s="38"/>
      <c r="AQ436" s="38"/>
      <c r="AR436" s="38"/>
      <c r="AS436" s="38"/>
    </row>
    <row r="437" spans="1:45" s="56" customFormat="1" ht="13.5" customHeight="1" x14ac:dyDescent="0.2">
      <c r="A437" s="40" t="s">
        <v>418</v>
      </c>
      <c r="B437" s="72" t="s">
        <v>124</v>
      </c>
      <c r="C437" s="235"/>
      <c r="D437" s="40" t="s">
        <v>732</v>
      </c>
      <c r="E437" s="475" t="s">
        <v>506</v>
      </c>
      <c r="F437" s="258"/>
      <c r="G437" s="93" t="s">
        <v>172</v>
      </c>
      <c r="H437" s="220" t="s">
        <v>505</v>
      </c>
      <c r="I437" s="209"/>
      <c r="J437" s="209"/>
      <c r="K437" s="209"/>
      <c r="L437" s="209"/>
      <c r="M437" s="200"/>
      <c r="N437" s="96">
        <v>10</v>
      </c>
      <c r="O437" s="160">
        <v>1</v>
      </c>
      <c r="P437" s="160">
        <v>0.9</v>
      </c>
      <c r="Q437" s="160">
        <v>4</v>
      </c>
      <c r="R437" s="160" t="s">
        <v>758</v>
      </c>
      <c r="S437" s="160" t="s">
        <v>73</v>
      </c>
      <c r="T437" s="914"/>
      <c r="U437" s="47"/>
      <c r="V437" s="48" t="str">
        <f t="shared" si="80"/>
        <v/>
      </c>
      <c r="W437" s="49"/>
      <c r="X437" s="617"/>
      <c r="Y437" s="570">
        <f>VLOOKUP(E437,[2]analysis!$B$1:$AB$65536,27,FALSE)</f>
        <v>42.2</v>
      </c>
      <c r="Z437" s="553">
        <f t="shared" ref="Z437:Z443" si="90">Y437-AI437</f>
        <v>42.2</v>
      </c>
      <c r="AA437" s="54"/>
      <c r="AB437" s="54"/>
      <c r="AC437" s="54"/>
      <c r="AD437" s="54"/>
      <c r="AE437" s="54"/>
      <c r="AF437" s="560">
        <f t="shared" si="78"/>
        <v>0</v>
      </c>
      <c r="AG437" s="560">
        <f t="shared" si="83"/>
        <v>0</v>
      </c>
      <c r="AH437" s="37">
        <f t="shared" si="84"/>
        <v>0</v>
      </c>
      <c r="AI437" s="560">
        <f t="shared" si="85"/>
        <v>0</v>
      </c>
      <c r="AJ437" s="560">
        <f t="shared" si="86"/>
        <v>0</v>
      </c>
      <c r="AK437" s="560">
        <f t="shared" si="87"/>
        <v>0</v>
      </c>
      <c r="AL437" s="560">
        <f t="shared" si="88"/>
        <v>0</v>
      </c>
      <c r="AM437" s="55"/>
      <c r="AN437" s="55"/>
      <c r="AO437" s="55"/>
      <c r="AP437" s="55"/>
      <c r="AQ437" s="55"/>
      <c r="AR437" s="55"/>
      <c r="AS437" s="55"/>
    </row>
    <row r="438" spans="1:45" s="56" customFormat="1" ht="12.75" customHeight="1" x14ac:dyDescent="0.2">
      <c r="A438" s="40" t="s">
        <v>418</v>
      </c>
      <c r="B438" s="72" t="s">
        <v>124</v>
      </c>
      <c r="C438" s="235"/>
      <c r="D438" s="40" t="s">
        <v>732</v>
      </c>
      <c r="E438" s="475" t="s">
        <v>507</v>
      </c>
      <c r="F438" s="258"/>
      <c r="G438" s="93" t="s">
        <v>172</v>
      </c>
      <c r="H438" s="220" t="s">
        <v>505</v>
      </c>
      <c r="I438" s="209"/>
      <c r="J438" s="209"/>
      <c r="K438" s="209"/>
      <c r="L438" s="209"/>
      <c r="M438" s="200"/>
      <c r="N438" s="96">
        <v>10</v>
      </c>
      <c r="O438" s="160">
        <v>2</v>
      </c>
      <c r="P438" s="160">
        <v>1</v>
      </c>
      <c r="Q438" s="160">
        <v>4</v>
      </c>
      <c r="R438" s="160" t="s">
        <v>758</v>
      </c>
      <c r="S438" s="160" t="s">
        <v>1133</v>
      </c>
      <c r="T438" s="914"/>
      <c r="U438" s="47"/>
      <c r="V438" s="48" t="str">
        <f t="shared" si="80"/>
        <v/>
      </c>
      <c r="W438" s="49"/>
      <c r="X438" s="617"/>
      <c r="Y438" s="570">
        <f>VLOOKUP(E438,[2]analysis!$B$1:$AB$65536,27,FALSE)</f>
        <v>42.2</v>
      </c>
      <c r="Z438" s="553">
        <f t="shared" si="90"/>
        <v>42.2</v>
      </c>
      <c r="AA438" s="54"/>
      <c r="AB438" s="54"/>
      <c r="AC438" s="54"/>
      <c r="AD438" s="54"/>
      <c r="AE438" s="54"/>
      <c r="AF438" s="560">
        <f t="shared" si="78"/>
        <v>0</v>
      </c>
      <c r="AG438" s="560">
        <f t="shared" si="83"/>
        <v>0</v>
      </c>
      <c r="AH438" s="37">
        <f t="shared" si="84"/>
        <v>0</v>
      </c>
      <c r="AI438" s="560">
        <f t="shared" si="85"/>
        <v>0</v>
      </c>
      <c r="AJ438" s="560">
        <f t="shared" si="86"/>
        <v>0</v>
      </c>
      <c r="AK438" s="560">
        <f t="shared" si="87"/>
        <v>0</v>
      </c>
      <c r="AL438" s="560">
        <f t="shared" si="88"/>
        <v>0</v>
      </c>
      <c r="AM438" s="55"/>
      <c r="AN438" s="55"/>
      <c r="AO438" s="55"/>
      <c r="AP438" s="55"/>
      <c r="AQ438" s="55"/>
      <c r="AR438" s="55"/>
      <c r="AS438" s="55"/>
    </row>
    <row r="439" spans="1:45" s="56" customFormat="1" ht="12.75" customHeight="1" x14ac:dyDescent="0.2">
      <c r="A439" s="40" t="s">
        <v>418</v>
      </c>
      <c r="B439" s="72" t="s">
        <v>124</v>
      </c>
      <c r="C439" s="235"/>
      <c r="D439" s="40" t="s">
        <v>732</v>
      </c>
      <c r="E439" s="475" t="s">
        <v>508</v>
      </c>
      <c r="F439" s="258"/>
      <c r="G439" s="93" t="s">
        <v>172</v>
      </c>
      <c r="H439" s="220" t="s">
        <v>505</v>
      </c>
      <c r="I439" s="209"/>
      <c r="J439" s="209"/>
      <c r="K439" s="209"/>
      <c r="L439" s="209"/>
      <c r="M439" s="200"/>
      <c r="N439" s="96">
        <v>10</v>
      </c>
      <c r="O439" s="160">
        <v>3</v>
      </c>
      <c r="P439" s="160">
        <v>1</v>
      </c>
      <c r="Q439" s="160">
        <v>4</v>
      </c>
      <c r="R439" s="160" t="s">
        <v>758</v>
      </c>
      <c r="S439" s="160" t="s">
        <v>73</v>
      </c>
      <c r="T439" s="914"/>
      <c r="U439" s="47"/>
      <c r="V439" s="48" t="str">
        <f t="shared" si="80"/>
        <v/>
      </c>
      <c r="W439" s="49"/>
      <c r="X439" s="617"/>
      <c r="Y439" s="570">
        <f>VLOOKUP(E439,[2]analysis!$B$1:$AB$65536,27,FALSE)</f>
        <v>42.2</v>
      </c>
      <c r="Z439" s="553">
        <f t="shared" si="90"/>
        <v>42.2</v>
      </c>
      <c r="AA439" s="54"/>
      <c r="AB439" s="54"/>
      <c r="AC439" s="54"/>
      <c r="AD439" s="54"/>
      <c r="AE439" s="54"/>
      <c r="AF439" s="560">
        <f t="shared" si="78"/>
        <v>0</v>
      </c>
      <c r="AG439" s="560">
        <f t="shared" si="83"/>
        <v>0</v>
      </c>
      <c r="AH439" s="37">
        <f t="shared" si="84"/>
        <v>0</v>
      </c>
      <c r="AI439" s="560">
        <f t="shared" si="85"/>
        <v>0</v>
      </c>
      <c r="AJ439" s="560">
        <f t="shared" si="86"/>
        <v>0</v>
      </c>
      <c r="AK439" s="560">
        <f t="shared" si="87"/>
        <v>0</v>
      </c>
      <c r="AL439" s="560">
        <f t="shared" si="88"/>
        <v>0</v>
      </c>
      <c r="AM439" s="55"/>
      <c r="AN439" s="55"/>
      <c r="AO439" s="55"/>
      <c r="AP439" s="55"/>
      <c r="AQ439" s="55"/>
      <c r="AR439" s="55"/>
      <c r="AS439" s="55"/>
    </row>
    <row r="440" spans="1:45" s="56" customFormat="1" ht="12.75" customHeight="1" x14ac:dyDescent="0.2">
      <c r="A440" s="40" t="s">
        <v>418</v>
      </c>
      <c r="B440" s="72" t="s">
        <v>124</v>
      </c>
      <c r="C440" s="235"/>
      <c r="D440" s="40" t="s">
        <v>732</v>
      </c>
      <c r="E440" s="475" t="s">
        <v>509</v>
      </c>
      <c r="F440" s="258"/>
      <c r="G440" s="93" t="s">
        <v>172</v>
      </c>
      <c r="H440" s="220" t="s">
        <v>505</v>
      </c>
      <c r="I440" s="209"/>
      <c r="J440" s="209"/>
      <c r="K440" s="209"/>
      <c r="L440" s="209"/>
      <c r="M440" s="200"/>
      <c r="N440" s="96">
        <v>10</v>
      </c>
      <c r="O440" s="160">
        <v>4</v>
      </c>
      <c r="P440" s="160">
        <v>1.2</v>
      </c>
      <c r="Q440" s="160">
        <v>4</v>
      </c>
      <c r="R440" s="160" t="s">
        <v>758</v>
      </c>
      <c r="S440" s="160" t="s">
        <v>1133</v>
      </c>
      <c r="T440" s="914"/>
      <c r="U440" s="47"/>
      <c r="V440" s="48" t="str">
        <f t="shared" si="80"/>
        <v/>
      </c>
      <c r="W440" s="49"/>
      <c r="X440" s="617"/>
      <c r="Y440" s="570">
        <f>VLOOKUP(E440,[2]analysis!$B$1:$AB$65536,27,FALSE)</f>
        <v>42.2</v>
      </c>
      <c r="Z440" s="553">
        <f t="shared" si="90"/>
        <v>42.2</v>
      </c>
      <c r="AA440" s="54"/>
      <c r="AB440" s="54"/>
      <c r="AC440" s="54"/>
      <c r="AD440" s="54"/>
      <c r="AE440" s="54"/>
      <c r="AF440" s="560">
        <f t="shared" si="78"/>
        <v>0</v>
      </c>
      <c r="AG440" s="560">
        <f t="shared" si="83"/>
        <v>0</v>
      </c>
      <c r="AH440" s="37">
        <f t="shared" si="84"/>
        <v>0</v>
      </c>
      <c r="AI440" s="560">
        <f t="shared" si="85"/>
        <v>0</v>
      </c>
      <c r="AJ440" s="560">
        <f t="shared" si="86"/>
        <v>0</v>
      </c>
      <c r="AK440" s="560">
        <f t="shared" si="87"/>
        <v>0</v>
      </c>
      <c r="AL440" s="560">
        <f t="shared" si="88"/>
        <v>0</v>
      </c>
      <c r="AM440" s="55"/>
      <c r="AN440" s="55"/>
      <c r="AO440" s="55"/>
      <c r="AP440" s="55"/>
      <c r="AQ440" s="55"/>
      <c r="AR440" s="55"/>
      <c r="AS440" s="55"/>
    </row>
    <row r="441" spans="1:45" s="56" customFormat="1" ht="12.75" customHeight="1" x14ac:dyDescent="0.2">
      <c r="A441" s="40" t="s">
        <v>418</v>
      </c>
      <c r="B441" s="72" t="s">
        <v>124</v>
      </c>
      <c r="C441" s="235"/>
      <c r="D441" s="40" t="s">
        <v>732</v>
      </c>
      <c r="E441" s="475" t="s">
        <v>510</v>
      </c>
      <c r="F441" s="258"/>
      <c r="G441" s="93" t="s">
        <v>172</v>
      </c>
      <c r="H441" s="220" t="s">
        <v>505</v>
      </c>
      <c r="I441" s="209"/>
      <c r="J441" s="209"/>
      <c r="K441" s="209"/>
      <c r="L441" s="209"/>
      <c r="M441" s="200"/>
      <c r="N441" s="96">
        <v>10</v>
      </c>
      <c r="O441" s="160">
        <v>5</v>
      </c>
      <c r="P441" s="160">
        <v>1.2</v>
      </c>
      <c r="Q441" s="160">
        <v>4</v>
      </c>
      <c r="R441" s="160" t="s">
        <v>758</v>
      </c>
      <c r="S441" s="160" t="s">
        <v>73</v>
      </c>
      <c r="T441" s="914"/>
      <c r="U441" s="47"/>
      <c r="V441" s="48" t="str">
        <f t="shared" si="80"/>
        <v/>
      </c>
      <c r="W441" s="49"/>
      <c r="X441" s="617"/>
      <c r="Y441" s="570">
        <f>VLOOKUP(E441,[2]analysis!$B$1:$AB$65536,27,FALSE)</f>
        <v>42.2</v>
      </c>
      <c r="Z441" s="553">
        <f t="shared" si="90"/>
        <v>42.2</v>
      </c>
      <c r="AA441" s="54"/>
      <c r="AB441" s="54"/>
      <c r="AC441" s="54"/>
      <c r="AD441" s="54"/>
      <c r="AE441" s="54"/>
      <c r="AF441" s="560">
        <f t="shared" si="78"/>
        <v>0</v>
      </c>
      <c r="AG441" s="560">
        <f t="shared" si="83"/>
        <v>0</v>
      </c>
      <c r="AH441" s="37">
        <f t="shared" si="84"/>
        <v>0</v>
      </c>
      <c r="AI441" s="560">
        <f t="shared" si="85"/>
        <v>0</v>
      </c>
      <c r="AJ441" s="560">
        <f t="shared" si="86"/>
        <v>0</v>
      </c>
      <c r="AK441" s="560">
        <f t="shared" si="87"/>
        <v>0</v>
      </c>
      <c r="AL441" s="560">
        <f t="shared" si="88"/>
        <v>0</v>
      </c>
      <c r="AM441" s="55"/>
      <c r="AN441" s="55"/>
      <c r="AO441" s="55"/>
      <c r="AP441" s="55"/>
      <c r="AQ441" s="55"/>
      <c r="AR441" s="55"/>
      <c r="AS441" s="55"/>
    </row>
    <row r="442" spans="1:45" s="56" customFormat="1" ht="12.75" customHeight="1" x14ac:dyDescent="0.2">
      <c r="A442" s="40" t="s">
        <v>418</v>
      </c>
      <c r="B442" s="72" t="s">
        <v>124</v>
      </c>
      <c r="C442" s="235"/>
      <c r="D442" s="40" t="s">
        <v>732</v>
      </c>
      <c r="E442" s="475" t="s">
        <v>511</v>
      </c>
      <c r="F442" s="258"/>
      <c r="G442" s="93" t="s">
        <v>172</v>
      </c>
      <c r="H442" s="220" t="s">
        <v>505</v>
      </c>
      <c r="I442" s="209"/>
      <c r="J442" s="209"/>
      <c r="K442" s="209"/>
      <c r="L442" s="209"/>
      <c r="M442" s="200"/>
      <c r="N442" s="96">
        <v>10</v>
      </c>
      <c r="O442" s="160">
        <v>6</v>
      </c>
      <c r="P442" s="160">
        <v>1.4</v>
      </c>
      <c r="Q442" s="160">
        <v>4</v>
      </c>
      <c r="R442" s="160" t="s">
        <v>758</v>
      </c>
      <c r="S442" s="160" t="s">
        <v>1133</v>
      </c>
      <c r="T442" s="914"/>
      <c r="U442" s="47"/>
      <c r="V442" s="48" t="str">
        <f t="shared" si="80"/>
        <v/>
      </c>
      <c r="W442" s="49"/>
      <c r="X442" s="617"/>
      <c r="Y442" s="570">
        <f>VLOOKUP(E442,[2]analysis!$B$1:$AB$65536,27,FALSE)</f>
        <v>42.2</v>
      </c>
      <c r="Z442" s="553">
        <f t="shared" si="90"/>
        <v>42.2</v>
      </c>
      <c r="AA442" s="54"/>
      <c r="AB442" s="54"/>
      <c r="AC442" s="54"/>
      <c r="AD442" s="54"/>
      <c r="AE442" s="54"/>
      <c r="AF442" s="560">
        <f t="shared" si="78"/>
        <v>0</v>
      </c>
      <c r="AG442" s="560">
        <f t="shared" si="83"/>
        <v>0</v>
      </c>
      <c r="AH442" s="37">
        <f t="shared" si="84"/>
        <v>0</v>
      </c>
      <c r="AI442" s="560">
        <f t="shared" si="85"/>
        <v>0</v>
      </c>
      <c r="AJ442" s="560">
        <f t="shared" si="86"/>
        <v>0</v>
      </c>
      <c r="AK442" s="560">
        <f t="shared" si="87"/>
        <v>0</v>
      </c>
      <c r="AL442" s="560">
        <f t="shared" si="88"/>
        <v>0</v>
      </c>
      <c r="AM442" s="55"/>
      <c r="AN442" s="55"/>
      <c r="AO442" s="55"/>
      <c r="AP442" s="55"/>
      <c r="AQ442" s="55"/>
      <c r="AR442" s="55"/>
      <c r="AS442" s="55"/>
    </row>
    <row r="443" spans="1:45" s="56" customFormat="1" ht="12.75" customHeight="1" thickBot="1" x14ac:dyDescent="0.25">
      <c r="A443" s="40" t="s">
        <v>418</v>
      </c>
      <c r="B443" s="72" t="s">
        <v>124</v>
      </c>
      <c r="C443" s="235"/>
      <c r="D443" s="40" t="s">
        <v>732</v>
      </c>
      <c r="E443" s="475" t="s">
        <v>512</v>
      </c>
      <c r="F443" s="258"/>
      <c r="G443" s="93" t="s">
        <v>172</v>
      </c>
      <c r="H443" s="222" t="s">
        <v>505</v>
      </c>
      <c r="I443" s="218"/>
      <c r="J443" s="218"/>
      <c r="K443" s="218"/>
      <c r="L443" s="218"/>
      <c r="M443" s="219"/>
      <c r="N443" s="96">
        <v>10</v>
      </c>
      <c r="O443" s="160">
        <v>7</v>
      </c>
      <c r="P443" s="160">
        <v>1.4</v>
      </c>
      <c r="Q443" s="160">
        <v>4</v>
      </c>
      <c r="R443" s="160" t="s">
        <v>758</v>
      </c>
      <c r="S443" s="160" t="s">
        <v>73</v>
      </c>
      <c r="T443" s="914"/>
      <c r="U443" s="47"/>
      <c r="V443" s="48" t="str">
        <f t="shared" si="80"/>
        <v/>
      </c>
      <c r="W443" s="49"/>
      <c r="X443" s="618"/>
      <c r="Y443" s="570">
        <f>VLOOKUP(E443,[2]analysis!$B$1:$AB$65536,27,FALSE)</f>
        <v>42.2</v>
      </c>
      <c r="Z443" s="553">
        <f t="shared" si="90"/>
        <v>42.2</v>
      </c>
      <c r="AA443" s="54"/>
      <c r="AB443" s="54"/>
      <c r="AC443" s="54"/>
      <c r="AD443" s="54"/>
      <c r="AE443" s="54"/>
      <c r="AF443" s="560">
        <f t="shared" si="78"/>
        <v>0</v>
      </c>
      <c r="AG443" s="560">
        <f t="shared" si="83"/>
        <v>0</v>
      </c>
      <c r="AH443" s="37">
        <f t="shared" si="84"/>
        <v>0</v>
      </c>
      <c r="AI443" s="560">
        <f t="shared" si="85"/>
        <v>0</v>
      </c>
      <c r="AJ443" s="560">
        <f t="shared" si="86"/>
        <v>0</v>
      </c>
      <c r="AK443" s="560">
        <f t="shared" si="87"/>
        <v>0</v>
      </c>
      <c r="AL443" s="560">
        <f t="shared" si="88"/>
        <v>0</v>
      </c>
      <c r="AM443" s="55"/>
      <c r="AN443" s="55"/>
      <c r="AO443" s="55"/>
      <c r="AP443" s="55"/>
      <c r="AQ443" s="55"/>
      <c r="AR443" s="55"/>
      <c r="AS443" s="55"/>
    </row>
    <row r="444" spans="1:45" s="39" customFormat="1" ht="38.25" x14ac:dyDescent="0.2">
      <c r="A444" s="41" t="s">
        <v>418</v>
      </c>
      <c r="B444" s="621" t="s">
        <v>124</v>
      </c>
      <c r="C444" s="622"/>
      <c r="D444" s="92" t="s">
        <v>732</v>
      </c>
      <c r="E444" s="475"/>
      <c r="F444" s="258"/>
      <c r="G444" s="93" t="s">
        <v>5</v>
      </c>
      <c r="H444" s="628" t="s">
        <v>883</v>
      </c>
      <c r="I444" s="589"/>
      <c r="J444" s="589"/>
      <c r="K444" s="589"/>
      <c r="L444" s="589"/>
      <c r="M444" s="590"/>
      <c r="N444" s="73"/>
      <c r="O444" s="247" t="s">
        <v>15</v>
      </c>
      <c r="P444" s="247" t="s">
        <v>754</v>
      </c>
      <c r="Q444" s="247" t="s">
        <v>755</v>
      </c>
      <c r="R444" s="247" t="s">
        <v>756</v>
      </c>
      <c r="S444" s="247" t="s">
        <v>757</v>
      </c>
      <c r="T444" s="924"/>
      <c r="U444" s="47"/>
      <c r="V444" s="90" t="str">
        <f t="shared" si="80"/>
        <v/>
      </c>
      <c r="W444" s="115"/>
      <c r="X444" s="616">
        <v>17</v>
      </c>
      <c r="Y444" s="570" t="e">
        <f>VLOOKUP(E444,[1]Analysis!$E$1:$W$65536,19,FALSE)</f>
        <v>#N/A</v>
      </c>
      <c r="Z444" s="553" t="e">
        <f>Y444-T444</f>
        <v>#N/A</v>
      </c>
      <c r="AA444" s="37"/>
      <c r="AB444" s="37"/>
      <c r="AC444" s="37"/>
      <c r="AD444" s="37"/>
      <c r="AE444" s="37"/>
      <c r="AF444" s="560">
        <f t="shared" si="78"/>
        <v>0</v>
      </c>
      <c r="AG444" s="560">
        <f t="shared" si="83"/>
        <v>0</v>
      </c>
      <c r="AH444" s="37">
        <f t="shared" si="84"/>
        <v>0</v>
      </c>
      <c r="AI444" s="560">
        <f t="shared" si="85"/>
        <v>0</v>
      </c>
      <c r="AJ444" s="560">
        <f t="shared" si="86"/>
        <v>0</v>
      </c>
      <c r="AK444" s="560">
        <f t="shared" si="87"/>
        <v>0</v>
      </c>
      <c r="AL444" s="560">
        <f t="shared" si="88"/>
        <v>0</v>
      </c>
      <c r="AM444" s="38"/>
      <c r="AN444" s="38"/>
      <c r="AO444" s="38"/>
      <c r="AP444" s="38"/>
      <c r="AQ444" s="38"/>
      <c r="AR444" s="38"/>
      <c r="AS444" s="38"/>
    </row>
    <row r="445" spans="1:45" s="56" customFormat="1" ht="12.75" customHeight="1" x14ac:dyDescent="0.2">
      <c r="A445" s="40" t="s">
        <v>418</v>
      </c>
      <c r="B445" s="72" t="s">
        <v>124</v>
      </c>
      <c r="C445" s="235"/>
      <c r="D445" s="40" t="s">
        <v>732</v>
      </c>
      <c r="E445" s="475" t="s">
        <v>524</v>
      </c>
      <c r="F445" s="258"/>
      <c r="G445" s="93" t="s">
        <v>172</v>
      </c>
      <c r="H445" s="220" t="s">
        <v>523</v>
      </c>
      <c r="I445" s="209"/>
      <c r="J445" s="209"/>
      <c r="K445" s="209"/>
      <c r="L445" s="209"/>
      <c r="M445" s="200"/>
      <c r="N445" s="96">
        <v>10</v>
      </c>
      <c r="O445" s="160">
        <v>1</v>
      </c>
      <c r="P445" s="160">
        <v>1.4</v>
      </c>
      <c r="Q445" s="160">
        <v>8</v>
      </c>
      <c r="R445" s="160" t="s">
        <v>758</v>
      </c>
      <c r="S445" s="160" t="s">
        <v>1133</v>
      </c>
      <c r="T445" s="914"/>
      <c r="U445" s="47"/>
      <c r="V445" s="48" t="str">
        <f t="shared" si="80"/>
        <v/>
      </c>
      <c r="W445" s="49"/>
      <c r="X445" s="617"/>
      <c r="Y445" s="570">
        <f>VLOOKUP(E445,[2]analysis!$B$1:$AB$65536,27,FALSE)</f>
        <v>42.2</v>
      </c>
      <c r="Z445" s="553">
        <f t="shared" ref="Z445:Z450" si="91">Y445-AI445</f>
        <v>42.2</v>
      </c>
      <c r="AA445" s="54"/>
      <c r="AB445" s="54"/>
      <c r="AC445" s="54"/>
      <c r="AD445" s="54"/>
      <c r="AE445" s="54"/>
      <c r="AF445" s="560">
        <f t="shared" si="78"/>
        <v>0</v>
      </c>
      <c r="AG445" s="560">
        <f t="shared" si="83"/>
        <v>0</v>
      </c>
      <c r="AH445" s="37">
        <f t="shared" si="84"/>
        <v>0</v>
      </c>
      <c r="AI445" s="560">
        <f t="shared" si="85"/>
        <v>0</v>
      </c>
      <c r="AJ445" s="560">
        <f t="shared" si="86"/>
        <v>0</v>
      </c>
      <c r="AK445" s="560">
        <f t="shared" si="87"/>
        <v>0</v>
      </c>
      <c r="AL445" s="560">
        <f t="shared" si="88"/>
        <v>0</v>
      </c>
      <c r="AM445" s="55"/>
      <c r="AN445" s="55"/>
      <c r="AO445" s="55"/>
      <c r="AP445" s="55"/>
      <c r="AQ445" s="55"/>
      <c r="AR445" s="55"/>
      <c r="AS445" s="55"/>
    </row>
    <row r="446" spans="1:45" s="56" customFormat="1" ht="12.75" customHeight="1" x14ac:dyDescent="0.2">
      <c r="A446" s="40" t="s">
        <v>418</v>
      </c>
      <c r="B446" s="72" t="s">
        <v>124</v>
      </c>
      <c r="C446" s="235"/>
      <c r="D446" s="40" t="s">
        <v>732</v>
      </c>
      <c r="E446" s="475" t="s">
        <v>525</v>
      </c>
      <c r="F446" s="258"/>
      <c r="G446" s="93" t="s">
        <v>172</v>
      </c>
      <c r="H446" s="220" t="s">
        <v>523</v>
      </c>
      <c r="I446" s="209"/>
      <c r="J446" s="209"/>
      <c r="K446" s="209"/>
      <c r="L446" s="209"/>
      <c r="M446" s="200"/>
      <c r="N446" s="96">
        <v>10</v>
      </c>
      <c r="O446" s="160">
        <v>2</v>
      </c>
      <c r="P446" s="160">
        <v>1.4</v>
      </c>
      <c r="Q446" s="160">
        <v>8</v>
      </c>
      <c r="R446" s="160" t="s">
        <v>758</v>
      </c>
      <c r="S446" s="160" t="s">
        <v>63</v>
      </c>
      <c r="T446" s="914"/>
      <c r="U446" s="47"/>
      <c r="V446" s="48" t="str">
        <f t="shared" si="80"/>
        <v/>
      </c>
      <c r="W446" s="49"/>
      <c r="X446" s="617"/>
      <c r="Y446" s="570">
        <f>VLOOKUP(E446,[2]analysis!$B$1:$AB$65536,27,FALSE)</f>
        <v>42.2</v>
      </c>
      <c r="Z446" s="553">
        <f t="shared" si="91"/>
        <v>42.2</v>
      </c>
      <c r="AA446" s="54"/>
      <c r="AB446" s="54"/>
      <c r="AC446" s="54"/>
      <c r="AD446" s="54"/>
      <c r="AE446" s="54"/>
      <c r="AF446" s="560">
        <f t="shared" ref="AF446:AF509" si="92">T446/1.1</f>
        <v>0</v>
      </c>
      <c r="AG446" s="560">
        <f t="shared" si="83"/>
        <v>0</v>
      </c>
      <c r="AH446" s="37">
        <f t="shared" si="84"/>
        <v>0</v>
      </c>
      <c r="AI446" s="560">
        <f t="shared" si="85"/>
        <v>0</v>
      </c>
      <c r="AJ446" s="560">
        <f t="shared" si="86"/>
        <v>0</v>
      </c>
      <c r="AK446" s="560">
        <f t="shared" si="87"/>
        <v>0</v>
      </c>
      <c r="AL446" s="560">
        <f t="shared" si="88"/>
        <v>0</v>
      </c>
      <c r="AM446" s="55"/>
      <c r="AN446" s="55"/>
      <c r="AO446" s="55"/>
      <c r="AP446" s="55"/>
      <c r="AQ446" s="55"/>
      <c r="AR446" s="55"/>
      <c r="AS446" s="55"/>
    </row>
    <row r="447" spans="1:45" s="56" customFormat="1" ht="12.75" customHeight="1" x14ac:dyDescent="0.2">
      <c r="A447" s="40" t="s">
        <v>418</v>
      </c>
      <c r="B447" s="72" t="s">
        <v>124</v>
      </c>
      <c r="C447" s="235"/>
      <c r="D447" s="40" t="s">
        <v>732</v>
      </c>
      <c r="E447" s="475" t="s">
        <v>526</v>
      </c>
      <c r="F447" s="258"/>
      <c r="G447" s="93" t="s">
        <v>172</v>
      </c>
      <c r="H447" s="220" t="s">
        <v>523</v>
      </c>
      <c r="I447" s="209"/>
      <c r="J447" s="209"/>
      <c r="K447" s="209"/>
      <c r="L447" s="209"/>
      <c r="M447" s="200"/>
      <c r="N447" s="96">
        <v>10</v>
      </c>
      <c r="O447" s="160">
        <v>3</v>
      </c>
      <c r="P447" s="160">
        <v>1.4</v>
      </c>
      <c r="Q447" s="160">
        <v>8</v>
      </c>
      <c r="R447" s="160" t="s">
        <v>758</v>
      </c>
      <c r="S447" s="160" t="s">
        <v>73</v>
      </c>
      <c r="T447" s="914"/>
      <c r="U447" s="47"/>
      <c r="V447" s="48" t="str">
        <f t="shared" si="80"/>
        <v/>
      </c>
      <c r="W447" s="49"/>
      <c r="X447" s="617"/>
      <c r="Y447" s="570">
        <f>VLOOKUP(E447,[2]analysis!$B$1:$AB$65536,27,FALSE)</f>
        <v>42.2</v>
      </c>
      <c r="Z447" s="553">
        <f t="shared" si="91"/>
        <v>42.2</v>
      </c>
      <c r="AA447" s="54"/>
      <c r="AB447" s="54"/>
      <c r="AC447" s="54"/>
      <c r="AD447" s="54"/>
      <c r="AE447" s="54"/>
      <c r="AF447" s="560">
        <f t="shared" si="92"/>
        <v>0</v>
      </c>
      <c r="AG447" s="560">
        <f t="shared" si="83"/>
        <v>0</v>
      </c>
      <c r="AH447" s="37">
        <f t="shared" si="84"/>
        <v>0</v>
      </c>
      <c r="AI447" s="560">
        <f t="shared" si="85"/>
        <v>0</v>
      </c>
      <c r="AJ447" s="560">
        <f t="shared" si="86"/>
        <v>0</v>
      </c>
      <c r="AK447" s="560">
        <f t="shared" si="87"/>
        <v>0</v>
      </c>
      <c r="AL447" s="560">
        <f t="shared" si="88"/>
        <v>0</v>
      </c>
      <c r="AM447" s="55"/>
      <c r="AN447" s="55"/>
      <c r="AO447" s="55"/>
      <c r="AP447" s="55"/>
      <c r="AQ447" s="55"/>
      <c r="AR447" s="55"/>
      <c r="AS447" s="55"/>
    </row>
    <row r="448" spans="1:45" s="56" customFormat="1" ht="12.75" customHeight="1" x14ac:dyDescent="0.2">
      <c r="A448" s="40" t="s">
        <v>418</v>
      </c>
      <c r="B448" s="72" t="s">
        <v>124</v>
      </c>
      <c r="C448" s="235"/>
      <c r="D448" s="40" t="s">
        <v>732</v>
      </c>
      <c r="E448" s="475" t="s">
        <v>527</v>
      </c>
      <c r="F448" s="258"/>
      <c r="G448" s="93" t="s">
        <v>172</v>
      </c>
      <c r="H448" s="220" t="s">
        <v>523</v>
      </c>
      <c r="I448" s="209"/>
      <c r="J448" s="209"/>
      <c r="K448" s="209"/>
      <c r="L448" s="209"/>
      <c r="M448" s="200"/>
      <c r="N448" s="96">
        <v>10</v>
      </c>
      <c r="O448" s="160">
        <v>4</v>
      </c>
      <c r="P448" s="160">
        <v>1.6</v>
      </c>
      <c r="Q448" s="160">
        <v>8</v>
      </c>
      <c r="R448" s="160" t="s">
        <v>758</v>
      </c>
      <c r="S448" s="160" t="s">
        <v>1133</v>
      </c>
      <c r="T448" s="914"/>
      <c r="U448" s="47"/>
      <c r="V448" s="48" t="str">
        <f t="shared" si="80"/>
        <v/>
      </c>
      <c r="W448" s="49"/>
      <c r="X448" s="617"/>
      <c r="Y448" s="570">
        <f>VLOOKUP(E448,[2]analysis!$B$1:$AB$65536,27,FALSE)</f>
        <v>42.2</v>
      </c>
      <c r="Z448" s="553">
        <f t="shared" si="91"/>
        <v>42.2</v>
      </c>
      <c r="AA448" s="54"/>
      <c r="AB448" s="54"/>
      <c r="AC448" s="54"/>
      <c r="AD448" s="54"/>
      <c r="AE448" s="54"/>
      <c r="AF448" s="560">
        <f t="shared" si="92"/>
        <v>0</v>
      </c>
      <c r="AG448" s="560">
        <f t="shared" si="83"/>
        <v>0</v>
      </c>
      <c r="AH448" s="37">
        <f t="shared" si="84"/>
        <v>0</v>
      </c>
      <c r="AI448" s="560">
        <f t="shared" si="85"/>
        <v>0</v>
      </c>
      <c r="AJ448" s="560">
        <f t="shared" si="86"/>
        <v>0</v>
      </c>
      <c r="AK448" s="560">
        <f t="shared" si="87"/>
        <v>0</v>
      </c>
      <c r="AL448" s="560">
        <f t="shared" si="88"/>
        <v>0</v>
      </c>
      <c r="AM448" s="55"/>
      <c r="AN448" s="55"/>
      <c r="AO448" s="55"/>
      <c r="AP448" s="55"/>
      <c r="AQ448" s="55"/>
      <c r="AR448" s="55"/>
      <c r="AS448" s="55"/>
    </row>
    <row r="449" spans="1:45" s="56" customFormat="1" ht="13.5" customHeight="1" x14ac:dyDescent="0.2">
      <c r="A449" s="40" t="s">
        <v>418</v>
      </c>
      <c r="B449" s="72" t="s">
        <v>124</v>
      </c>
      <c r="C449" s="235"/>
      <c r="D449" s="40" t="s">
        <v>732</v>
      </c>
      <c r="E449" s="475" t="s">
        <v>528</v>
      </c>
      <c r="F449" s="258"/>
      <c r="G449" s="93" t="s">
        <v>172</v>
      </c>
      <c r="H449" s="220" t="s">
        <v>523</v>
      </c>
      <c r="I449" s="209"/>
      <c r="J449" s="209"/>
      <c r="K449" s="209"/>
      <c r="L449" s="209"/>
      <c r="M449" s="200"/>
      <c r="N449" s="96">
        <v>10</v>
      </c>
      <c r="O449" s="160">
        <v>5</v>
      </c>
      <c r="P449" s="160">
        <v>1.6</v>
      </c>
      <c r="Q449" s="160">
        <v>8</v>
      </c>
      <c r="R449" s="160" t="s">
        <v>758</v>
      </c>
      <c r="S449" s="160" t="s">
        <v>63</v>
      </c>
      <c r="T449" s="914"/>
      <c r="U449" s="47"/>
      <c r="V449" s="48" t="str">
        <f t="shared" si="80"/>
        <v/>
      </c>
      <c r="W449" s="49"/>
      <c r="X449" s="617"/>
      <c r="Y449" s="570">
        <f>VLOOKUP(E449,[2]analysis!$B$1:$AB$65536,27,FALSE)</f>
        <v>42.2</v>
      </c>
      <c r="Z449" s="553">
        <f t="shared" si="91"/>
        <v>42.2</v>
      </c>
      <c r="AA449" s="54"/>
      <c r="AB449" s="54"/>
      <c r="AC449" s="54"/>
      <c r="AD449" s="54"/>
      <c r="AE449" s="54"/>
      <c r="AF449" s="560">
        <f t="shared" si="92"/>
        <v>0</v>
      </c>
      <c r="AG449" s="560">
        <f t="shared" si="83"/>
        <v>0</v>
      </c>
      <c r="AH449" s="37">
        <f t="shared" si="84"/>
        <v>0</v>
      </c>
      <c r="AI449" s="560">
        <f t="shared" si="85"/>
        <v>0</v>
      </c>
      <c r="AJ449" s="560">
        <f t="shared" si="86"/>
        <v>0</v>
      </c>
      <c r="AK449" s="560">
        <f t="shared" si="87"/>
        <v>0</v>
      </c>
      <c r="AL449" s="560">
        <f t="shared" si="88"/>
        <v>0</v>
      </c>
      <c r="AM449" s="55"/>
      <c r="AN449" s="55"/>
      <c r="AO449" s="55"/>
      <c r="AP449" s="55"/>
      <c r="AQ449" s="55"/>
      <c r="AR449" s="55"/>
      <c r="AS449" s="55"/>
    </row>
    <row r="450" spans="1:45" s="56" customFormat="1" ht="13.5" customHeight="1" thickBot="1" x14ac:dyDescent="0.25">
      <c r="A450" s="40" t="s">
        <v>418</v>
      </c>
      <c r="B450" s="72" t="s">
        <v>124</v>
      </c>
      <c r="C450" s="235"/>
      <c r="D450" s="40" t="s">
        <v>732</v>
      </c>
      <c r="E450" s="476" t="s">
        <v>529</v>
      </c>
      <c r="F450" s="452"/>
      <c r="G450" s="94" t="s">
        <v>172</v>
      </c>
      <c r="H450" s="221" t="s">
        <v>523</v>
      </c>
      <c r="I450" s="215"/>
      <c r="J450" s="215"/>
      <c r="K450" s="215"/>
      <c r="L450" s="215"/>
      <c r="M450" s="216"/>
      <c r="N450" s="65">
        <v>10</v>
      </c>
      <c r="O450" s="161">
        <v>6</v>
      </c>
      <c r="P450" s="161">
        <v>1.6</v>
      </c>
      <c r="Q450" s="161">
        <v>8</v>
      </c>
      <c r="R450" s="161" t="s">
        <v>758</v>
      </c>
      <c r="S450" s="161" t="s">
        <v>73</v>
      </c>
      <c r="T450" s="914"/>
      <c r="U450" s="53"/>
      <c r="V450" s="61" t="str">
        <f t="shared" si="80"/>
        <v/>
      </c>
      <c r="W450" s="62"/>
      <c r="X450" s="617"/>
      <c r="Y450" s="570">
        <f>VLOOKUP(E450,[2]analysis!$B$1:$AB$65536,27,FALSE)</f>
        <v>42.2</v>
      </c>
      <c r="Z450" s="553">
        <f t="shared" si="91"/>
        <v>42.2</v>
      </c>
      <c r="AA450" s="54"/>
      <c r="AB450" s="54"/>
      <c r="AC450" s="54"/>
      <c r="AD450" s="54"/>
      <c r="AE450" s="54"/>
      <c r="AF450" s="560">
        <f t="shared" si="92"/>
        <v>0</v>
      </c>
      <c r="AG450" s="560">
        <f t="shared" si="83"/>
        <v>0</v>
      </c>
      <c r="AH450" s="37">
        <f t="shared" si="84"/>
        <v>0</v>
      </c>
      <c r="AI450" s="560">
        <f t="shared" si="85"/>
        <v>0</v>
      </c>
      <c r="AJ450" s="560">
        <f t="shared" si="86"/>
        <v>0</v>
      </c>
      <c r="AK450" s="560">
        <f t="shared" si="87"/>
        <v>0</v>
      </c>
      <c r="AL450" s="560">
        <f t="shared" si="88"/>
        <v>0</v>
      </c>
      <c r="AM450" s="55"/>
      <c r="AN450" s="55"/>
      <c r="AO450" s="55"/>
      <c r="AP450" s="55"/>
      <c r="AQ450" s="55"/>
      <c r="AR450" s="55"/>
      <c r="AS450" s="55"/>
    </row>
    <row r="451" spans="1:45" s="257" customFormat="1" ht="32.25" customHeight="1" x14ac:dyDescent="0.2">
      <c r="A451" s="26" t="s">
        <v>118</v>
      </c>
      <c r="B451" s="839" t="s">
        <v>124</v>
      </c>
      <c r="C451" s="840"/>
      <c r="D451" s="26" t="s">
        <v>738</v>
      </c>
      <c r="E451" s="471"/>
      <c r="F451" s="256"/>
      <c r="G451" s="95" t="s">
        <v>5</v>
      </c>
      <c r="H451" s="698" t="s">
        <v>885</v>
      </c>
      <c r="I451" s="699"/>
      <c r="J451" s="699"/>
      <c r="K451" s="699"/>
      <c r="L451" s="699"/>
      <c r="M451" s="700"/>
      <c r="N451" s="240"/>
      <c r="O451" s="838" t="s">
        <v>35</v>
      </c>
      <c r="P451" s="838"/>
      <c r="Q451" s="838"/>
      <c r="R451" s="242" t="s">
        <v>790</v>
      </c>
      <c r="S451" s="242" t="s">
        <v>791</v>
      </c>
      <c r="T451" s="927"/>
      <c r="U451" s="74"/>
      <c r="V451" s="90" t="str">
        <f t="shared" si="80"/>
        <v/>
      </c>
      <c r="W451" s="115"/>
      <c r="X451" s="617"/>
      <c r="Y451" s="570" t="e">
        <f>VLOOKUP(E451,[1]Analysis!$E$1:$W$65536,19,FALSE)</f>
        <v>#N/A</v>
      </c>
      <c r="Z451" s="553" t="e">
        <f>Y451-T451</f>
        <v>#N/A</v>
      </c>
      <c r="AA451" s="187"/>
      <c r="AB451" s="187"/>
      <c r="AC451" s="187"/>
      <c r="AD451" s="187"/>
      <c r="AE451" s="187"/>
      <c r="AF451" s="560">
        <f t="shared" si="92"/>
        <v>0</v>
      </c>
      <c r="AG451" s="560">
        <f t="shared" si="83"/>
        <v>0</v>
      </c>
      <c r="AH451" s="37">
        <f t="shared" si="84"/>
        <v>0</v>
      </c>
      <c r="AI451" s="560">
        <f t="shared" si="85"/>
        <v>0</v>
      </c>
      <c r="AJ451" s="560">
        <f t="shared" si="86"/>
        <v>0</v>
      </c>
      <c r="AK451" s="560">
        <f t="shared" si="87"/>
        <v>0</v>
      </c>
      <c r="AL451" s="560">
        <f t="shared" si="88"/>
        <v>0</v>
      </c>
      <c r="AM451" s="183"/>
      <c r="AN451" s="183"/>
      <c r="AO451" s="183"/>
      <c r="AP451" s="183"/>
      <c r="AQ451" s="183"/>
      <c r="AR451" s="183"/>
      <c r="AS451" s="183"/>
    </row>
    <row r="452" spans="1:45" s="56" customFormat="1" ht="12.75" customHeight="1" x14ac:dyDescent="0.2">
      <c r="A452" s="40" t="s">
        <v>118</v>
      </c>
      <c r="B452" s="72" t="s">
        <v>124</v>
      </c>
      <c r="C452" s="235"/>
      <c r="D452" s="40" t="s">
        <v>738</v>
      </c>
      <c r="E452" s="475" t="s">
        <v>590</v>
      </c>
      <c r="F452" s="258"/>
      <c r="G452" s="93" t="s">
        <v>172</v>
      </c>
      <c r="H452" s="195" t="s">
        <v>589</v>
      </c>
      <c r="I452" s="209"/>
      <c r="J452" s="209"/>
      <c r="K452" s="209"/>
      <c r="L452" s="209"/>
      <c r="M452" s="200"/>
      <c r="N452" s="96">
        <v>6</v>
      </c>
      <c r="O452" s="163"/>
      <c r="P452" s="118">
        <v>2</v>
      </c>
      <c r="Q452" s="164"/>
      <c r="R452" s="165">
        <v>1</v>
      </c>
      <c r="S452" s="76">
        <v>28</v>
      </c>
      <c r="T452" s="928"/>
      <c r="U452" s="47"/>
      <c r="V452" s="48" t="str">
        <f t="shared" si="80"/>
        <v/>
      </c>
      <c r="W452" s="49"/>
      <c r="X452" s="617"/>
      <c r="Y452" s="570">
        <f>VLOOKUP(E452,[2]analysis!$B$1:$AB$65536,27,FALSE)</f>
        <v>11.35</v>
      </c>
      <c r="Z452" s="553">
        <f t="shared" ref="Z452:Z458" si="93">Y452-AI452</f>
        <v>11.35</v>
      </c>
      <c r="AA452" s="54"/>
      <c r="AB452" s="54"/>
      <c r="AC452" s="54"/>
      <c r="AD452" s="54"/>
      <c r="AE452" s="54"/>
      <c r="AF452" s="560">
        <f t="shared" si="92"/>
        <v>0</v>
      </c>
      <c r="AG452" s="560">
        <f t="shared" si="83"/>
        <v>0</v>
      </c>
      <c r="AH452" s="37">
        <f t="shared" si="84"/>
        <v>0</v>
      </c>
      <c r="AI452" s="560">
        <f t="shared" si="85"/>
        <v>0</v>
      </c>
      <c r="AJ452" s="560">
        <f t="shared" si="86"/>
        <v>0</v>
      </c>
      <c r="AK452" s="560">
        <f t="shared" si="87"/>
        <v>0</v>
      </c>
      <c r="AL452" s="560">
        <f t="shared" si="88"/>
        <v>0</v>
      </c>
      <c r="AM452" s="55"/>
      <c r="AN452" s="55"/>
      <c r="AO452" s="55"/>
      <c r="AP452" s="55"/>
      <c r="AQ452" s="55"/>
      <c r="AR452" s="55"/>
      <c r="AS452" s="55"/>
    </row>
    <row r="453" spans="1:45" s="56" customFormat="1" ht="12.75" customHeight="1" x14ac:dyDescent="0.2">
      <c r="A453" s="40" t="s">
        <v>118</v>
      </c>
      <c r="B453" s="72" t="s">
        <v>124</v>
      </c>
      <c r="C453" s="235"/>
      <c r="D453" s="40" t="s">
        <v>738</v>
      </c>
      <c r="E453" s="475" t="s">
        <v>591</v>
      </c>
      <c r="F453" s="258"/>
      <c r="G453" s="93" t="s">
        <v>172</v>
      </c>
      <c r="H453" s="195" t="s">
        <v>589</v>
      </c>
      <c r="I453" s="209"/>
      <c r="J453" s="209"/>
      <c r="K453" s="209"/>
      <c r="L453" s="209"/>
      <c r="M453" s="200"/>
      <c r="N453" s="96">
        <v>6</v>
      </c>
      <c r="O453" s="163"/>
      <c r="P453" s="118">
        <v>3</v>
      </c>
      <c r="Q453" s="164"/>
      <c r="R453" s="165">
        <v>1.2</v>
      </c>
      <c r="S453" s="76">
        <v>28</v>
      </c>
      <c r="T453" s="928"/>
      <c r="U453" s="47"/>
      <c r="V453" s="48" t="str">
        <f t="shared" si="80"/>
        <v/>
      </c>
      <c r="W453" s="49"/>
      <c r="X453" s="617"/>
      <c r="Y453" s="570">
        <f>VLOOKUP(E453,[2]analysis!$B$1:$AB$65536,27,FALSE)</f>
        <v>11.35</v>
      </c>
      <c r="Z453" s="553">
        <f t="shared" si="93"/>
        <v>11.35</v>
      </c>
      <c r="AA453" s="54"/>
      <c r="AB453" s="54"/>
      <c r="AC453" s="54"/>
      <c r="AD453" s="54"/>
      <c r="AE453" s="54"/>
      <c r="AF453" s="560">
        <f t="shared" si="92"/>
        <v>0</v>
      </c>
      <c r="AG453" s="560">
        <f t="shared" si="83"/>
        <v>0</v>
      </c>
      <c r="AH453" s="37">
        <f t="shared" si="84"/>
        <v>0</v>
      </c>
      <c r="AI453" s="560">
        <f t="shared" si="85"/>
        <v>0</v>
      </c>
      <c r="AJ453" s="560">
        <f t="shared" si="86"/>
        <v>0</v>
      </c>
      <c r="AK453" s="560">
        <f t="shared" si="87"/>
        <v>0</v>
      </c>
      <c r="AL453" s="560">
        <f t="shared" si="88"/>
        <v>0</v>
      </c>
      <c r="AM453" s="55"/>
      <c r="AN453" s="55"/>
      <c r="AO453" s="55"/>
      <c r="AP453" s="55"/>
      <c r="AQ453" s="55"/>
      <c r="AR453" s="55"/>
      <c r="AS453" s="55"/>
    </row>
    <row r="454" spans="1:45" s="56" customFormat="1" ht="13.5" customHeight="1" x14ac:dyDescent="0.2">
      <c r="A454" s="40" t="s">
        <v>118</v>
      </c>
      <c r="B454" s="72" t="s">
        <v>124</v>
      </c>
      <c r="C454" s="235"/>
      <c r="D454" s="40" t="s">
        <v>738</v>
      </c>
      <c r="E454" s="475" t="s">
        <v>592</v>
      </c>
      <c r="F454" s="258"/>
      <c r="G454" s="93" t="s">
        <v>172</v>
      </c>
      <c r="H454" s="195" t="s">
        <v>589</v>
      </c>
      <c r="I454" s="209"/>
      <c r="J454" s="209"/>
      <c r="K454" s="209"/>
      <c r="L454" s="209"/>
      <c r="M454" s="200"/>
      <c r="N454" s="96">
        <v>6</v>
      </c>
      <c r="O454" s="163"/>
      <c r="P454" s="118">
        <v>4</v>
      </c>
      <c r="Q454" s="164"/>
      <c r="R454" s="165">
        <v>1.4</v>
      </c>
      <c r="S454" s="76">
        <v>28</v>
      </c>
      <c r="T454" s="928"/>
      <c r="U454" s="47"/>
      <c r="V454" s="48" t="str">
        <f t="shared" si="80"/>
        <v/>
      </c>
      <c r="W454" s="49"/>
      <c r="X454" s="617"/>
      <c r="Y454" s="570">
        <f>VLOOKUP(E454,[2]analysis!$B$1:$AB$65536,27,FALSE)</f>
        <v>11.35</v>
      </c>
      <c r="Z454" s="553">
        <f t="shared" si="93"/>
        <v>11.35</v>
      </c>
      <c r="AA454" s="54"/>
      <c r="AB454" s="54"/>
      <c r="AC454" s="54"/>
      <c r="AD454" s="54"/>
      <c r="AE454" s="54"/>
      <c r="AF454" s="560">
        <f t="shared" si="92"/>
        <v>0</v>
      </c>
      <c r="AG454" s="560">
        <f t="shared" si="83"/>
        <v>0</v>
      </c>
      <c r="AH454" s="37">
        <f t="shared" si="84"/>
        <v>0</v>
      </c>
      <c r="AI454" s="560">
        <f t="shared" si="85"/>
        <v>0</v>
      </c>
      <c r="AJ454" s="560">
        <f t="shared" si="86"/>
        <v>0</v>
      </c>
      <c r="AK454" s="560">
        <f t="shared" si="87"/>
        <v>0</v>
      </c>
      <c r="AL454" s="560">
        <f t="shared" si="88"/>
        <v>0</v>
      </c>
      <c r="AM454" s="55"/>
      <c r="AN454" s="55"/>
      <c r="AO454" s="55"/>
      <c r="AP454" s="55"/>
      <c r="AQ454" s="55"/>
      <c r="AR454" s="55"/>
      <c r="AS454" s="55"/>
    </row>
    <row r="455" spans="1:45" s="56" customFormat="1" ht="12.75" customHeight="1" x14ac:dyDescent="0.2">
      <c r="A455" s="40" t="s">
        <v>118</v>
      </c>
      <c r="B455" s="72" t="s">
        <v>124</v>
      </c>
      <c r="C455" s="235"/>
      <c r="D455" s="40" t="s">
        <v>738</v>
      </c>
      <c r="E455" s="475" t="s">
        <v>593</v>
      </c>
      <c r="F455" s="258"/>
      <c r="G455" s="93" t="s">
        <v>172</v>
      </c>
      <c r="H455" s="195" t="s">
        <v>589</v>
      </c>
      <c r="I455" s="209"/>
      <c r="J455" s="209"/>
      <c r="K455" s="209"/>
      <c r="L455" s="209"/>
      <c r="M455" s="200"/>
      <c r="N455" s="96">
        <v>6</v>
      </c>
      <c r="O455" s="163"/>
      <c r="P455" s="118">
        <v>5</v>
      </c>
      <c r="Q455" s="164"/>
      <c r="R455" s="165">
        <v>1.6</v>
      </c>
      <c r="S455" s="76">
        <v>28</v>
      </c>
      <c r="T455" s="928"/>
      <c r="U455" s="47"/>
      <c r="V455" s="48" t="str">
        <f t="shared" si="80"/>
        <v/>
      </c>
      <c r="W455" s="49"/>
      <c r="X455" s="617"/>
      <c r="Y455" s="570">
        <f>VLOOKUP(E455,[2]analysis!$B$1:$AB$65536,27,FALSE)</f>
        <v>11.35</v>
      </c>
      <c r="Z455" s="553">
        <f t="shared" si="93"/>
        <v>11.35</v>
      </c>
      <c r="AA455" s="54"/>
      <c r="AB455" s="54"/>
      <c r="AC455" s="54"/>
      <c r="AD455" s="54"/>
      <c r="AE455" s="54"/>
      <c r="AF455" s="560">
        <f t="shared" si="92"/>
        <v>0</v>
      </c>
      <c r="AG455" s="560">
        <f t="shared" si="83"/>
        <v>0</v>
      </c>
      <c r="AH455" s="37">
        <f t="shared" si="84"/>
        <v>0</v>
      </c>
      <c r="AI455" s="560">
        <f t="shared" si="85"/>
        <v>0</v>
      </c>
      <c r="AJ455" s="560">
        <f t="shared" si="86"/>
        <v>0</v>
      </c>
      <c r="AK455" s="560">
        <f t="shared" si="87"/>
        <v>0</v>
      </c>
      <c r="AL455" s="560">
        <f t="shared" si="88"/>
        <v>0</v>
      </c>
      <c r="AM455" s="55"/>
      <c r="AN455" s="55"/>
      <c r="AO455" s="55"/>
      <c r="AP455" s="55"/>
      <c r="AQ455" s="55"/>
      <c r="AR455" s="55"/>
      <c r="AS455" s="55"/>
    </row>
    <row r="456" spans="1:45" s="56" customFormat="1" ht="12.75" customHeight="1" x14ac:dyDescent="0.2">
      <c r="A456" s="40" t="s">
        <v>118</v>
      </c>
      <c r="B456" s="72" t="s">
        <v>124</v>
      </c>
      <c r="C456" s="235"/>
      <c r="D456" s="40" t="s">
        <v>738</v>
      </c>
      <c r="E456" s="475" t="s">
        <v>594</v>
      </c>
      <c r="F456" s="258"/>
      <c r="G456" s="93" t="s">
        <v>172</v>
      </c>
      <c r="H456" s="195" t="s">
        <v>589</v>
      </c>
      <c r="I456" s="209"/>
      <c r="J456" s="209"/>
      <c r="K456" s="209"/>
      <c r="L456" s="209"/>
      <c r="M456" s="200"/>
      <c r="N456" s="96">
        <v>6</v>
      </c>
      <c r="O456" s="163"/>
      <c r="P456" s="118">
        <v>6</v>
      </c>
      <c r="Q456" s="164"/>
      <c r="R456" s="165">
        <v>1.8</v>
      </c>
      <c r="S456" s="76">
        <v>28</v>
      </c>
      <c r="T456" s="928"/>
      <c r="U456" s="47"/>
      <c r="V456" s="48" t="str">
        <f t="shared" si="80"/>
        <v/>
      </c>
      <c r="W456" s="49"/>
      <c r="X456" s="617"/>
      <c r="Y456" s="570">
        <f>VLOOKUP(E456,[2]analysis!$B$1:$AB$65536,27,FALSE)</f>
        <v>11.35</v>
      </c>
      <c r="Z456" s="553">
        <f t="shared" si="93"/>
        <v>11.35</v>
      </c>
      <c r="AA456" s="54"/>
      <c r="AB456" s="54"/>
      <c r="AC456" s="54"/>
      <c r="AD456" s="54"/>
      <c r="AE456" s="54"/>
      <c r="AF456" s="560">
        <f t="shared" si="92"/>
        <v>0</v>
      </c>
      <c r="AG456" s="560">
        <f t="shared" si="83"/>
        <v>0</v>
      </c>
      <c r="AH456" s="37">
        <f t="shared" si="84"/>
        <v>0</v>
      </c>
      <c r="AI456" s="560">
        <f t="shared" si="85"/>
        <v>0</v>
      </c>
      <c r="AJ456" s="560">
        <f t="shared" si="86"/>
        <v>0</v>
      </c>
      <c r="AK456" s="560">
        <f t="shared" si="87"/>
        <v>0</v>
      </c>
      <c r="AL456" s="560">
        <f t="shared" si="88"/>
        <v>0</v>
      </c>
      <c r="AM456" s="55"/>
      <c r="AN456" s="55"/>
      <c r="AO456" s="55"/>
      <c r="AP456" s="55"/>
      <c r="AQ456" s="55"/>
      <c r="AR456" s="55"/>
      <c r="AS456" s="55"/>
    </row>
    <row r="457" spans="1:45" s="56" customFormat="1" ht="12.75" customHeight="1" x14ac:dyDescent="0.2">
      <c r="A457" s="40" t="s">
        <v>118</v>
      </c>
      <c r="B457" s="72" t="s">
        <v>124</v>
      </c>
      <c r="C457" s="235"/>
      <c r="D457" s="40" t="s">
        <v>738</v>
      </c>
      <c r="E457" s="475" t="s">
        <v>595</v>
      </c>
      <c r="F457" s="258"/>
      <c r="G457" s="93" t="s">
        <v>172</v>
      </c>
      <c r="H457" s="195" t="s">
        <v>589</v>
      </c>
      <c r="I457" s="209"/>
      <c r="J457" s="209"/>
      <c r="K457" s="209"/>
      <c r="L457" s="209"/>
      <c r="M457" s="200"/>
      <c r="N457" s="96">
        <v>6</v>
      </c>
      <c r="O457" s="163"/>
      <c r="P457" s="118">
        <v>7</v>
      </c>
      <c r="Q457" s="164"/>
      <c r="R457" s="165">
        <v>2.1</v>
      </c>
      <c r="S457" s="76">
        <v>28</v>
      </c>
      <c r="T457" s="928"/>
      <c r="U457" s="47"/>
      <c r="V457" s="48" t="str">
        <f t="shared" si="80"/>
        <v/>
      </c>
      <c r="W457" s="49"/>
      <c r="X457" s="617"/>
      <c r="Y457" s="570">
        <f>VLOOKUP(E457,[2]analysis!$B$1:$AB$65536,27,FALSE)</f>
        <v>11.35</v>
      </c>
      <c r="Z457" s="553">
        <f t="shared" si="93"/>
        <v>11.35</v>
      </c>
      <c r="AA457" s="54"/>
      <c r="AB457" s="54"/>
      <c r="AC457" s="54"/>
      <c r="AD457" s="54"/>
      <c r="AE457" s="54"/>
      <c r="AF457" s="560">
        <f t="shared" si="92"/>
        <v>0</v>
      </c>
      <c r="AG457" s="560">
        <f t="shared" si="83"/>
        <v>0</v>
      </c>
      <c r="AH457" s="37">
        <f t="shared" si="84"/>
        <v>0</v>
      </c>
      <c r="AI457" s="560">
        <f t="shared" si="85"/>
        <v>0</v>
      </c>
      <c r="AJ457" s="560">
        <f t="shared" si="86"/>
        <v>0</v>
      </c>
      <c r="AK457" s="560">
        <f t="shared" si="87"/>
        <v>0</v>
      </c>
      <c r="AL457" s="560">
        <f t="shared" si="88"/>
        <v>0</v>
      </c>
      <c r="AM457" s="55"/>
      <c r="AN457" s="55"/>
      <c r="AO457" s="55"/>
      <c r="AP457" s="55"/>
      <c r="AQ457" s="55"/>
      <c r="AR457" s="55"/>
      <c r="AS457" s="55"/>
    </row>
    <row r="458" spans="1:45" s="56" customFormat="1" ht="12.75" customHeight="1" x14ac:dyDescent="0.2">
      <c r="A458" s="40" t="s">
        <v>118</v>
      </c>
      <c r="B458" s="72" t="s">
        <v>124</v>
      </c>
      <c r="C458" s="235"/>
      <c r="D458" s="40" t="s">
        <v>738</v>
      </c>
      <c r="E458" s="475" t="s">
        <v>596</v>
      </c>
      <c r="F458" s="258"/>
      <c r="G458" s="93" t="s">
        <v>172</v>
      </c>
      <c r="H458" s="195" t="s">
        <v>589</v>
      </c>
      <c r="I458" s="209"/>
      <c r="J458" s="209"/>
      <c r="K458" s="209"/>
      <c r="L458" s="209"/>
      <c r="M458" s="200"/>
      <c r="N458" s="96">
        <v>6</v>
      </c>
      <c r="O458" s="163"/>
      <c r="P458" s="118">
        <v>8</v>
      </c>
      <c r="Q458" s="164"/>
      <c r="R458" s="165">
        <v>2.2999999999999998</v>
      </c>
      <c r="S458" s="76">
        <v>28</v>
      </c>
      <c r="T458" s="928"/>
      <c r="U458" s="47"/>
      <c r="V458" s="48" t="str">
        <f t="shared" si="80"/>
        <v/>
      </c>
      <c r="W458" s="49"/>
      <c r="X458" s="617"/>
      <c r="Y458" s="570">
        <f>VLOOKUP(E458,[2]analysis!$B$1:$AB$65536,27,FALSE)</f>
        <v>11.35</v>
      </c>
      <c r="Z458" s="553">
        <f t="shared" si="93"/>
        <v>11.35</v>
      </c>
      <c r="AA458" s="54"/>
      <c r="AB458" s="54"/>
      <c r="AC458" s="54"/>
      <c r="AD458" s="54"/>
      <c r="AE458" s="54"/>
      <c r="AF458" s="560">
        <f t="shared" si="92"/>
        <v>0</v>
      </c>
      <c r="AG458" s="560">
        <f t="shared" si="83"/>
        <v>0</v>
      </c>
      <c r="AH458" s="37">
        <f t="shared" si="84"/>
        <v>0</v>
      </c>
      <c r="AI458" s="560">
        <f t="shared" si="85"/>
        <v>0</v>
      </c>
      <c r="AJ458" s="560">
        <f t="shared" si="86"/>
        <v>0</v>
      </c>
      <c r="AK458" s="560">
        <f t="shared" si="87"/>
        <v>0</v>
      </c>
      <c r="AL458" s="560">
        <f t="shared" si="88"/>
        <v>0</v>
      </c>
      <c r="AM458" s="55"/>
      <c r="AN458" s="55"/>
      <c r="AO458" s="55"/>
      <c r="AP458" s="55"/>
      <c r="AQ458" s="55"/>
      <c r="AR458" s="55"/>
      <c r="AS458" s="55"/>
    </row>
    <row r="459" spans="1:45" s="257" customFormat="1" ht="31.5" customHeight="1" x14ac:dyDescent="0.2">
      <c r="A459" s="40" t="s">
        <v>118</v>
      </c>
      <c r="B459" s="72" t="s">
        <v>124</v>
      </c>
      <c r="C459" s="235"/>
      <c r="D459" s="40" t="s">
        <v>738</v>
      </c>
      <c r="E459" s="475"/>
      <c r="F459" s="258"/>
      <c r="G459" s="93" t="s">
        <v>5</v>
      </c>
      <c r="H459" s="787" t="s">
        <v>597</v>
      </c>
      <c r="I459" s="788"/>
      <c r="J459" s="788"/>
      <c r="K459" s="788"/>
      <c r="L459" s="788"/>
      <c r="M459" s="789"/>
      <c r="N459" s="96"/>
      <c r="O459" s="629" t="s">
        <v>35</v>
      </c>
      <c r="P459" s="630"/>
      <c r="Q459" s="631"/>
      <c r="R459" s="242" t="s">
        <v>790</v>
      </c>
      <c r="S459" s="242" t="s">
        <v>791</v>
      </c>
      <c r="T459" s="892"/>
      <c r="U459" s="47"/>
      <c r="V459" s="90" t="str">
        <f t="shared" si="80"/>
        <v/>
      </c>
      <c r="W459" s="115"/>
      <c r="X459" s="617"/>
      <c r="Y459" s="570" t="e">
        <f>VLOOKUP(E459,[1]Analysis!$E$1:$W$65536,19,FALSE)</f>
        <v>#N/A</v>
      </c>
      <c r="Z459" s="553" t="e">
        <f>Y459-T459</f>
        <v>#N/A</v>
      </c>
      <c r="AA459" s="187"/>
      <c r="AB459" s="187"/>
      <c r="AC459" s="187"/>
      <c r="AD459" s="187"/>
      <c r="AE459" s="187"/>
      <c r="AF459" s="560">
        <f t="shared" si="92"/>
        <v>0</v>
      </c>
      <c r="AG459" s="560">
        <f t="shared" si="83"/>
        <v>0</v>
      </c>
      <c r="AH459" s="37">
        <f t="shared" si="84"/>
        <v>0</v>
      </c>
      <c r="AI459" s="560">
        <f t="shared" si="85"/>
        <v>0</v>
      </c>
      <c r="AJ459" s="560">
        <f t="shared" si="86"/>
        <v>0</v>
      </c>
      <c r="AK459" s="560">
        <f t="shared" si="87"/>
        <v>0</v>
      </c>
      <c r="AL459" s="560">
        <f t="shared" si="88"/>
        <v>0</v>
      </c>
      <c r="AM459" s="183"/>
      <c r="AN459" s="183"/>
      <c r="AO459" s="183"/>
      <c r="AP459" s="183"/>
      <c r="AQ459" s="183"/>
      <c r="AR459" s="183"/>
      <c r="AS459" s="183"/>
    </row>
    <row r="460" spans="1:45" s="56" customFormat="1" ht="12.75" customHeight="1" x14ac:dyDescent="0.2">
      <c r="A460" s="40" t="s">
        <v>118</v>
      </c>
      <c r="B460" s="72" t="s">
        <v>124</v>
      </c>
      <c r="C460" s="235"/>
      <c r="D460" s="40" t="s">
        <v>738</v>
      </c>
      <c r="E460" s="475" t="s">
        <v>634</v>
      </c>
      <c r="F460" s="258"/>
      <c r="G460" s="93" t="s">
        <v>172</v>
      </c>
      <c r="H460" s="195" t="s">
        <v>597</v>
      </c>
      <c r="I460" s="209"/>
      <c r="J460" s="209"/>
      <c r="K460" s="209"/>
      <c r="L460" s="209"/>
      <c r="M460" s="200"/>
      <c r="N460" s="96">
        <v>6</v>
      </c>
      <c r="O460" s="770" t="s">
        <v>38</v>
      </c>
      <c r="P460" s="771"/>
      <c r="Q460" s="772"/>
      <c r="R460" s="76">
        <v>0.6</v>
      </c>
      <c r="S460" s="76">
        <v>22</v>
      </c>
      <c r="T460" s="892"/>
      <c r="U460" s="47"/>
      <c r="V460" s="48" t="str">
        <f t="shared" si="80"/>
        <v/>
      </c>
      <c r="W460" s="49"/>
      <c r="X460" s="617"/>
      <c r="Y460" s="570">
        <f>VLOOKUP(E460,[2]analysis!$B$1:$AB$65536,27,FALSE)</f>
        <v>6.79</v>
      </c>
      <c r="Z460" s="553">
        <f t="shared" ref="Z460:Z473" si="94">Y460-AI460</f>
        <v>6.79</v>
      </c>
      <c r="AA460" s="54"/>
      <c r="AB460" s="54"/>
      <c r="AC460" s="54"/>
      <c r="AD460" s="54"/>
      <c r="AE460" s="54"/>
      <c r="AF460" s="560">
        <f t="shared" si="92"/>
        <v>0</v>
      </c>
      <c r="AG460" s="560">
        <f t="shared" si="83"/>
        <v>0</v>
      </c>
      <c r="AH460" s="37">
        <f t="shared" si="84"/>
        <v>0</v>
      </c>
      <c r="AI460" s="560">
        <f t="shared" si="85"/>
        <v>0</v>
      </c>
      <c r="AJ460" s="560">
        <f t="shared" si="86"/>
        <v>0</v>
      </c>
      <c r="AK460" s="560">
        <f t="shared" si="87"/>
        <v>0</v>
      </c>
      <c r="AL460" s="560">
        <f t="shared" si="88"/>
        <v>0</v>
      </c>
      <c r="AM460" s="55"/>
      <c r="AN460" s="55"/>
      <c r="AO460" s="55"/>
      <c r="AP460" s="55"/>
      <c r="AQ460" s="55"/>
      <c r="AR460" s="55"/>
      <c r="AS460" s="55"/>
    </row>
    <row r="461" spans="1:45" s="56" customFormat="1" ht="12.75" customHeight="1" x14ac:dyDescent="0.2">
      <c r="A461" s="40" t="s">
        <v>118</v>
      </c>
      <c r="B461" s="72" t="s">
        <v>124</v>
      </c>
      <c r="C461" s="235"/>
      <c r="D461" s="40" t="s">
        <v>738</v>
      </c>
      <c r="E461" s="475" t="s">
        <v>635</v>
      </c>
      <c r="F461" s="258"/>
      <c r="G461" s="93" t="s">
        <v>172</v>
      </c>
      <c r="H461" s="195" t="s">
        <v>597</v>
      </c>
      <c r="I461" s="209"/>
      <c r="J461" s="209"/>
      <c r="K461" s="209"/>
      <c r="L461" s="209"/>
      <c r="M461" s="200"/>
      <c r="N461" s="96">
        <v>6</v>
      </c>
      <c r="O461" s="770" t="s">
        <v>36</v>
      </c>
      <c r="P461" s="771"/>
      <c r="Q461" s="772"/>
      <c r="R461" s="76">
        <v>0.8</v>
      </c>
      <c r="S461" s="76">
        <v>22</v>
      </c>
      <c r="T461" s="892"/>
      <c r="U461" s="47"/>
      <c r="V461" s="48" t="str">
        <f t="shared" si="80"/>
        <v/>
      </c>
      <c r="W461" s="49"/>
      <c r="X461" s="617"/>
      <c r="Y461" s="570">
        <f>VLOOKUP(E461,[2]analysis!$B$1:$AB$65536,27,FALSE)</f>
        <v>6.79</v>
      </c>
      <c r="Z461" s="553">
        <f t="shared" si="94"/>
        <v>6.79</v>
      </c>
      <c r="AA461" s="54"/>
      <c r="AB461" s="54"/>
      <c r="AC461" s="54"/>
      <c r="AD461" s="54"/>
      <c r="AE461" s="54"/>
      <c r="AF461" s="560">
        <f t="shared" si="92"/>
        <v>0</v>
      </c>
      <c r="AG461" s="560">
        <f t="shared" si="83"/>
        <v>0</v>
      </c>
      <c r="AH461" s="37">
        <f t="shared" si="84"/>
        <v>0</v>
      </c>
      <c r="AI461" s="560">
        <f t="shared" si="85"/>
        <v>0</v>
      </c>
      <c r="AJ461" s="560">
        <f t="shared" si="86"/>
        <v>0</v>
      </c>
      <c r="AK461" s="560">
        <f t="shared" si="87"/>
        <v>0</v>
      </c>
      <c r="AL461" s="560">
        <f t="shared" si="88"/>
        <v>0</v>
      </c>
      <c r="AM461" s="55"/>
      <c r="AN461" s="55"/>
      <c r="AO461" s="55"/>
      <c r="AP461" s="55"/>
      <c r="AQ461" s="55"/>
      <c r="AR461" s="55"/>
      <c r="AS461" s="55"/>
    </row>
    <row r="462" spans="1:45" s="56" customFormat="1" ht="12.75" customHeight="1" x14ac:dyDescent="0.2">
      <c r="A462" s="40" t="s">
        <v>118</v>
      </c>
      <c r="B462" s="72" t="s">
        <v>124</v>
      </c>
      <c r="C462" s="235"/>
      <c r="D462" s="40" t="s">
        <v>738</v>
      </c>
      <c r="E462" s="475" t="s">
        <v>636</v>
      </c>
      <c r="F462" s="258"/>
      <c r="G462" s="93" t="s">
        <v>172</v>
      </c>
      <c r="H462" s="195" t="s">
        <v>597</v>
      </c>
      <c r="I462" s="209"/>
      <c r="J462" s="209"/>
      <c r="K462" s="209"/>
      <c r="L462" s="209"/>
      <c r="M462" s="200"/>
      <c r="N462" s="96">
        <v>6</v>
      </c>
      <c r="O462" s="770" t="s">
        <v>37</v>
      </c>
      <c r="P462" s="771"/>
      <c r="Q462" s="772"/>
      <c r="R462" s="76">
        <v>0.9</v>
      </c>
      <c r="S462" s="76">
        <v>22</v>
      </c>
      <c r="T462" s="892"/>
      <c r="U462" s="47"/>
      <c r="V462" s="48" t="str">
        <f t="shared" si="80"/>
        <v/>
      </c>
      <c r="W462" s="49"/>
      <c r="X462" s="617"/>
      <c r="Y462" s="570">
        <f>VLOOKUP(E462,[2]analysis!$B$1:$AB$65536,27,FALSE)</f>
        <v>6.79</v>
      </c>
      <c r="Z462" s="553">
        <f t="shared" si="94"/>
        <v>6.79</v>
      </c>
      <c r="AA462" s="54"/>
      <c r="AB462" s="54"/>
      <c r="AC462" s="54"/>
      <c r="AD462" s="54"/>
      <c r="AE462" s="54"/>
      <c r="AF462" s="560">
        <f t="shared" si="92"/>
        <v>0</v>
      </c>
      <c r="AG462" s="560">
        <f t="shared" si="83"/>
        <v>0</v>
      </c>
      <c r="AH462" s="37">
        <f t="shared" si="84"/>
        <v>0</v>
      </c>
      <c r="AI462" s="560">
        <f t="shared" si="85"/>
        <v>0</v>
      </c>
      <c r="AJ462" s="560">
        <f t="shared" si="86"/>
        <v>0</v>
      </c>
      <c r="AK462" s="560">
        <f t="shared" si="87"/>
        <v>0</v>
      </c>
      <c r="AL462" s="560">
        <f t="shared" si="88"/>
        <v>0</v>
      </c>
      <c r="AM462" s="55"/>
      <c r="AN462" s="55"/>
      <c r="AO462" s="55"/>
      <c r="AP462" s="55"/>
      <c r="AQ462" s="55"/>
      <c r="AR462" s="55"/>
      <c r="AS462" s="55"/>
    </row>
    <row r="463" spans="1:45" s="56" customFormat="1" ht="12.75" customHeight="1" x14ac:dyDescent="0.2">
      <c r="A463" s="40" t="s">
        <v>118</v>
      </c>
      <c r="B463" s="72" t="s">
        <v>124</v>
      </c>
      <c r="C463" s="235"/>
      <c r="D463" s="40" t="s">
        <v>738</v>
      </c>
      <c r="E463" s="475" t="s">
        <v>637</v>
      </c>
      <c r="F463" s="258"/>
      <c r="G463" s="93" t="s">
        <v>172</v>
      </c>
      <c r="H463" s="195" t="s">
        <v>597</v>
      </c>
      <c r="I463" s="209"/>
      <c r="J463" s="209"/>
      <c r="K463" s="209"/>
      <c r="L463" s="209"/>
      <c r="M463" s="200"/>
      <c r="N463" s="96">
        <v>6</v>
      </c>
      <c r="O463" s="166"/>
      <c r="P463" s="166">
        <v>2</v>
      </c>
      <c r="Q463" s="282"/>
      <c r="R463" s="76">
        <v>1</v>
      </c>
      <c r="S463" s="76">
        <v>22</v>
      </c>
      <c r="T463" s="892"/>
      <c r="U463" s="47"/>
      <c r="V463" s="48" t="str">
        <f t="shared" si="80"/>
        <v/>
      </c>
      <c r="W463" s="49"/>
      <c r="X463" s="617"/>
      <c r="Y463" s="570">
        <f>VLOOKUP(E463,[2]analysis!$B$1:$AB$65536,27,FALSE)</f>
        <v>6.79</v>
      </c>
      <c r="Z463" s="553">
        <f t="shared" si="94"/>
        <v>6.79</v>
      </c>
      <c r="AA463" s="54"/>
      <c r="AB463" s="54"/>
      <c r="AC463" s="54"/>
      <c r="AD463" s="54"/>
      <c r="AE463" s="54"/>
      <c r="AF463" s="560">
        <f t="shared" si="92"/>
        <v>0</v>
      </c>
      <c r="AG463" s="560">
        <f t="shared" si="83"/>
        <v>0</v>
      </c>
      <c r="AH463" s="37">
        <f t="shared" si="84"/>
        <v>0</v>
      </c>
      <c r="AI463" s="560">
        <f t="shared" si="85"/>
        <v>0</v>
      </c>
      <c r="AJ463" s="560">
        <f t="shared" si="86"/>
        <v>0</v>
      </c>
      <c r="AK463" s="560">
        <f t="shared" si="87"/>
        <v>0</v>
      </c>
      <c r="AL463" s="560">
        <f t="shared" si="88"/>
        <v>0</v>
      </c>
      <c r="AM463" s="55"/>
      <c r="AN463" s="55"/>
      <c r="AO463" s="55"/>
      <c r="AP463" s="55"/>
      <c r="AQ463" s="55"/>
      <c r="AR463" s="55"/>
      <c r="AS463" s="55"/>
    </row>
    <row r="464" spans="1:45" s="56" customFormat="1" ht="12.75" customHeight="1" x14ac:dyDescent="0.2">
      <c r="A464" s="40" t="s">
        <v>118</v>
      </c>
      <c r="B464" s="72" t="s">
        <v>124</v>
      </c>
      <c r="C464" s="235"/>
      <c r="D464" s="40" t="s">
        <v>738</v>
      </c>
      <c r="E464" s="475" t="s">
        <v>638</v>
      </c>
      <c r="F464" s="258"/>
      <c r="G464" s="93" t="s">
        <v>172</v>
      </c>
      <c r="H464" s="195" t="s">
        <v>597</v>
      </c>
      <c r="I464" s="209"/>
      <c r="J464" s="209"/>
      <c r="K464" s="209"/>
      <c r="L464" s="209"/>
      <c r="M464" s="200"/>
      <c r="N464" s="96">
        <v>6</v>
      </c>
      <c r="O464" s="166"/>
      <c r="P464" s="166">
        <v>3</v>
      </c>
      <c r="Q464" s="283"/>
      <c r="R464" s="76">
        <v>1.2</v>
      </c>
      <c r="S464" s="76">
        <v>22</v>
      </c>
      <c r="T464" s="892"/>
      <c r="U464" s="47"/>
      <c r="V464" s="48" t="str">
        <f t="shared" si="80"/>
        <v/>
      </c>
      <c r="W464" s="49"/>
      <c r="X464" s="617"/>
      <c r="Y464" s="570">
        <f>VLOOKUP(E464,[2]analysis!$B$1:$AB$65536,27,FALSE)</f>
        <v>6.79</v>
      </c>
      <c r="Z464" s="553">
        <f t="shared" si="94"/>
        <v>6.79</v>
      </c>
      <c r="AA464" s="54"/>
      <c r="AB464" s="54"/>
      <c r="AC464" s="54"/>
      <c r="AD464" s="54"/>
      <c r="AE464" s="54"/>
      <c r="AF464" s="560">
        <f t="shared" si="92"/>
        <v>0</v>
      </c>
      <c r="AG464" s="560">
        <f t="shared" si="83"/>
        <v>0</v>
      </c>
      <c r="AH464" s="37">
        <f t="shared" si="84"/>
        <v>0</v>
      </c>
      <c r="AI464" s="560">
        <f t="shared" si="85"/>
        <v>0</v>
      </c>
      <c r="AJ464" s="560">
        <f t="shared" si="86"/>
        <v>0</v>
      </c>
      <c r="AK464" s="560">
        <f t="shared" si="87"/>
        <v>0</v>
      </c>
      <c r="AL464" s="560">
        <f t="shared" si="88"/>
        <v>0</v>
      </c>
      <c r="AM464" s="55"/>
      <c r="AN464" s="55"/>
      <c r="AO464" s="55"/>
      <c r="AP464" s="55"/>
      <c r="AQ464" s="55"/>
      <c r="AR464" s="55"/>
      <c r="AS464" s="55"/>
    </row>
    <row r="465" spans="1:45" s="56" customFormat="1" ht="12.75" customHeight="1" x14ac:dyDescent="0.2">
      <c r="A465" s="40" t="s">
        <v>118</v>
      </c>
      <c r="B465" s="72" t="s">
        <v>124</v>
      </c>
      <c r="C465" s="235"/>
      <c r="D465" s="40" t="s">
        <v>738</v>
      </c>
      <c r="E465" s="475" t="s">
        <v>639</v>
      </c>
      <c r="F465" s="258"/>
      <c r="G465" s="93" t="s">
        <v>172</v>
      </c>
      <c r="H465" s="195" t="s">
        <v>597</v>
      </c>
      <c r="I465" s="209"/>
      <c r="J465" s="209"/>
      <c r="K465" s="209"/>
      <c r="L465" s="209"/>
      <c r="M465" s="200"/>
      <c r="N465" s="96">
        <v>6</v>
      </c>
      <c r="O465" s="166"/>
      <c r="P465" s="166">
        <v>4</v>
      </c>
      <c r="Q465" s="283"/>
      <c r="R465" s="76">
        <v>1.4</v>
      </c>
      <c r="S465" s="76">
        <v>22</v>
      </c>
      <c r="T465" s="892"/>
      <c r="U465" s="47"/>
      <c r="V465" s="48" t="str">
        <f t="shared" ref="V465:V528" si="95">IF(U465*T465=0,"",U465*T465)</f>
        <v/>
      </c>
      <c r="W465" s="49"/>
      <c r="X465" s="617"/>
      <c r="Y465" s="570">
        <f>VLOOKUP(E465,[2]analysis!$B$1:$AB$65536,27,FALSE)</f>
        <v>6.79</v>
      </c>
      <c r="Z465" s="553">
        <f t="shared" si="94"/>
        <v>6.79</v>
      </c>
      <c r="AA465" s="54"/>
      <c r="AB465" s="54"/>
      <c r="AC465" s="54"/>
      <c r="AD465" s="54"/>
      <c r="AE465" s="54"/>
      <c r="AF465" s="560">
        <f t="shared" si="92"/>
        <v>0</v>
      </c>
      <c r="AG465" s="560">
        <f t="shared" si="83"/>
        <v>0</v>
      </c>
      <c r="AH465" s="37">
        <f t="shared" si="84"/>
        <v>0</v>
      </c>
      <c r="AI465" s="560">
        <f t="shared" si="85"/>
        <v>0</v>
      </c>
      <c r="AJ465" s="560">
        <f t="shared" si="86"/>
        <v>0</v>
      </c>
      <c r="AK465" s="560">
        <f t="shared" si="87"/>
        <v>0</v>
      </c>
      <c r="AL465" s="560">
        <f t="shared" si="88"/>
        <v>0</v>
      </c>
      <c r="AM465" s="55"/>
      <c r="AN465" s="55"/>
      <c r="AO465" s="55"/>
      <c r="AP465" s="55"/>
      <c r="AQ465" s="55"/>
      <c r="AR465" s="55"/>
      <c r="AS465" s="55"/>
    </row>
    <row r="466" spans="1:45" s="56" customFormat="1" ht="12.75" customHeight="1" x14ac:dyDescent="0.2">
      <c r="A466" s="40" t="s">
        <v>118</v>
      </c>
      <c r="B466" s="72" t="s">
        <v>124</v>
      </c>
      <c r="C466" s="235"/>
      <c r="D466" s="40" t="s">
        <v>738</v>
      </c>
      <c r="E466" s="475" t="s">
        <v>640</v>
      </c>
      <c r="F466" s="258"/>
      <c r="G466" s="93" t="s">
        <v>172</v>
      </c>
      <c r="H466" s="195" t="s">
        <v>597</v>
      </c>
      <c r="I466" s="209"/>
      <c r="J466" s="209"/>
      <c r="K466" s="209"/>
      <c r="L466" s="209"/>
      <c r="M466" s="200"/>
      <c r="N466" s="96">
        <v>6</v>
      </c>
      <c r="O466" s="166"/>
      <c r="P466" s="166">
        <v>5</v>
      </c>
      <c r="Q466" s="283"/>
      <c r="R466" s="76">
        <v>1.6</v>
      </c>
      <c r="S466" s="76">
        <v>22</v>
      </c>
      <c r="T466" s="892"/>
      <c r="U466" s="47"/>
      <c r="V466" s="48" t="str">
        <f t="shared" si="95"/>
        <v/>
      </c>
      <c r="W466" s="49"/>
      <c r="X466" s="617"/>
      <c r="Y466" s="570">
        <f>VLOOKUP(E466,[2]analysis!$B$1:$AB$65536,27,FALSE)</f>
        <v>6.79</v>
      </c>
      <c r="Z466" s="553">
        <f t="shared" si="94"/>
        <v>6.79</v>
      </c>
      <c r="AA466" s="54"/>
      <c r="AB466" s="54"/>
      <c r="AC466" s="54"/>
      <c r="AD466" s="54"/>
      <c r="AE466" s="54"/>
      <c r="AF466" s="560">
        <f t="shared" si="92"/>
        <v>0</v>
      </c>
      <c r="AG466" s="560">
        <f t="shared" si="83"/>
        <v>0</v>
      </c>
      <c r="AH466" s="37">
        <f t="shared" si="84"/>
        <v>0</v>
      </c>
      <c r="AI466" s="560">
        <f t="shared" si="85"/>
        <v>0</v>
      </c>
      <c r="AJ466" s="560">
        <f t="shared" si="86"/>
        <v>0</v>
      </c>
      <c r="AK466" s="560">
        <f t="shared" si="87"/>
        <v>0</v>
      </c>
      <c r="AL466" s="560">
        <f t="shared" si="88"/>
        <v>0</v>
      </c>
      <c r="AM466" s="55"/>
      <c r="AN466" s="55"/>
      <c r="AO466" s="55"/>
      <c r="AP466" s="55"/>
      <c r="AQ466" s="55"/>
      <c r="AR466" s="55"/>
      <c r="AS466" s="55"/>
    </row>
    <row r="467" spans="1:45" s="56" customFormat="1" ht="12.75" customHeight="1" x14ac:dyDescent="0.2">
      <c r="A467" s="40" t="s">
        <v>118</v>
      </c>
      <c r="B467" s="72" t="s">
        <v>124</v>
      </c>
      <c r="C467" s="235"/>
      <c r="D467" s="40" t="s">
        <v>738</v>
      </c>
      <c r="E467" s="475" t="s">
        <v>641</v>
      </c>
      <c r="F467" s="258"/>
      <c r="G467" s="93" t="s">
        <v>172</v>
      </c>
      <c r="H467" s="195" t="s">
        <v>597</v>
      </c>
      <c r="I467" s="209"/>
      <c r="J467" s="209"/>
      <c r="K467" s="209"/>
      <c r="L467" s="209"/>
      <c r="M467" s="200"/>
      <c r="N467" s="96">
        <v>6</v>
      </c>
      <c r="O467" s="166"/>
      <c r="P467" s="166">
        <v>6</v>
      </c>
      <c r="Q467" s="283"/>
      <c r="R467" s="76">
        <v>1.8</v>
      </c>
      <c r="S467" s="76">
        <v>22</v>
      </c>
      <c r="T467" s="892"/>
      <c r="U467" s="47"/>
      <c r="V467" s="48" t="str">
        <f t="shared" si="95"/>
        <v/>
      </c>
      <c r="W467" s="49"/>
      <c r="X467" s="617"/>
      <c r="Y467" s="570">
        <f>VLOOKUP(E467,[2]analysis!$B$1:$AB$65536,27,FALSE)</f>
        <v>6.79</v>
      </c>
      <c r="Z467" s="553">
        <f t="shared" si="94"/>
        <v>6.79</v>
      </c>
      <c r="AA467" s="54"/>
      <c r="AB467" s="54"/>
      <c r="AC467" s="54"/>
      <c r="AD467" s="54"/>
      <c r="AE467" s="54"/>
      <c r="AF467" s="560">
        <f t="shared" si="92"/>
        <v>0</v>
      </c>
      <c r="AG467" s="560">
        <f t="shared" si="83"/>
        <v>0</v>
      </c>
      <c r="AH467" s="37">
        <f t="shared" si="84"/>
        <v>0</v>
      </c>
      <c r="AI467" s="560">
        <f t="shared" si="85"/>
        <v>0</v>
      </c>
      <c r="AJ467" s="560">
        <f t="shared" si="86"/>
        <v>0</v>
      </c>
      <c r="AK467" s="560">
        <f t="shared" si="87"/>
        <v>0</v>
      </c>
      <c r="AL467" s="560">
        <f t="shared" si="88"/>
        <v>0</v>
      </c>
      <c r="AM467" s="55"/>
      <c r="AN467" s="55"/>
      <c r="AO467" s="55"/>
      <c r="AP467" s="55"/>
      <c r="AQ467" s="55"/>
      <c r="AR467" s="55"/>
      <c r="AS467" s="55"/>
    </row>
    <row r="468" spans="1:45" s="56" customFormat="1" ht="12.75" customHeight="1" x14ac:dyDescent="0.2">
      <c r="A468" s="40" t="s">
        <v>118</v>
      </c>
      <c r="B468" s="72" t="s">
        <v>124</v>
      </c>
      <c r="C468" s="235"/>
      <c r="D468" s="40" t="s">
        <v>738</v>
      </c>
      <c r="E468" s="475" t="s">
        <v>642</v>
      </c>
      <c r="F468" s="258"/>
      <c r="G468" s="93" t="s">
        <v>172</v>
      </c>
      <c r="H468" s="195" t="s">
        <v>597</v>
      </c>
      <c r="I468" s="209"/>
      <c r="J468" s="209"/>
      <c r="K468" s="209"/>
      <c r="L468" s="209"/>
      <c r="M468" s="200"/>
      <c r="N468" s="96">
        <v>6</v>
      </c>
      <c r="O468" s="166"/>
      <c r="P468" s="166">
        <v>7</v>
      </c>
      <c r="Q468" s="283"/>
      <c r="R468" s="76">
        <v>2.1</v>
      </c>
      <c r="S468" s="76">
        <v>22</v>
      </c>
      <c r="T468" s="892"/>
      <c r="U468" s="47"/>
      <c r="V468" s="48" t="str">
        <f t="shared" si="95"/>
        <v/>
      </c>
      <c r="W468" s="49"/>
      <c r="X468" s="617"/>
      <c r="Y468" s="570">
        <f>VLOOKUP(E468,[2]analysis!$B$1:$AB$65536,27,FALSE)</f>
        <v>6.79</v>
      </c>
      <c r="Z468" s="553">
        <f t="shared" si="94"/>
        <v>6.79</v>
      </c>
      <c r="AA468" s="54"/>
      <c r="AB468" s="54"/>
      <c r="AC468" s="54"/>
      <c r="AD468" s="54"/>
      <c r="AE468" s="54"/>
      <c r="AF468" s="560">
        <f t="shared" si="92"/>
        <v>0</v>
      </c>
      <c r="AG468" s="560">
        <f t="shared" si="83"/>
        <v>0</v>
      </c>
      <c r="AH468" s="37">
        <f t="shared" si="84"/>
        <v>0</v>
      </c>
      <c r="AI468" s="560">
        <f t="shared" si="85"/>
        <v>0</v>
      </c>
      <c r="AJ468" s="560">
        <f t="shared" si="86"/>
        <v>0</v>
      </c>
      <c r="AK468" s="560">
        <f t="shared" si="87"/>
        <v>0</v>
      </c>
      <c r="AL468" s="560">
        <f t="shared" si="88"/>
        <v>0</v>
      </c>
      <c r="AM468" s="55"/>
      <c r="AN468" s="55"/>
      <c r="AO468" s="55"/>
      <c r="AP468" s="55"/>
      <c r="AQ468" s="55"/>
      <c r="AR468" s="55"/>
      <c r="AS468" s="55"/>
    </row>
    <row r="469" spans="1:45" s="56" customFormat="1" ht="12.75" customHeight="1" x14ac:dyDescent="0.2">
      <c r="A469" s="40" t="s">
        <v>118</v>
      </c>
      <c r="B469" s="72" t="s">
        <v>124</v>
      </c>
      <c r="C469" s="235"/>
      <c r="D469" s="40" t="s">
        <v>738</v>
      </c>
      <c r="E469" s="475" t="s">
        <v>643</v>
      </c>
      <c r="F469" s="258"/>
      <c r="G469" s="93" t="s">
        <v>172</v>
      </c>
      <c r="H469" s="195" t="s">
        <v>597</v>
      </c>
      <c r="I469" s="209"/>
      <c r="J469" s="209"/>
      <c r="K469" s="209"/>
      <c r="L469" s="209"/>
      <c r="M469" s="200"/>
      <c r="N469" s="96">
        <v>6</v>
      </c>
      <c r="O469" s="166"/>
      <c r="P469" s="166">
        <v>8</v>
      </c>
      <c r="Q469" s="283"/>
      <c r="R469" s="76">
        <v>2.2999999999999998</v>
      </c>
      <c r="S469" s="76">
        <v>22</v>
      </c>
      <c r="T469" s="892"/>
      <c r="U469" s="47"/>
      <c r="V469" s="48" t="str">
        <f t="shared" si="95"/>
        <v/>
      </c>
      <c r="W469" s="49"/>
      <c r="X469" s="617"/>
      <c r="Y469" s="570">
        <f>VLOOKUP(E469,[2]analysis!$B$1:$AB$65536,27,FALSE)</f>
        <v>6.8</v>
      </c>
      <c r="Z469" s="553">
        <f t="shared" si="94"/>
        <v>6.8</v>
      </c>
      <c r="AA469" s="54"/>
      <c r="AB469" s="54"/>
      <c r="AC469" s="54"/>
      <c r="AD469" s="54"/>
      <c r="AE469" s="54"/>
      <c r="AF469" s="560">
        <f t="shared" si="92"/>
        <v>0</v>
      </c>
      <c r="AG469" s="560">
        <f t="shared" si="83"/>
        <v>0</v>
      </c>
      <c r="AH469" s="37">
        <f t="shared" si="84"/>
        <v>0</v>
      </c>
      <c r="AI469" s="560">
        <f t="shared" si="85"/>
        <v>0</v>
      </c>
      <c r="AJ469" s="560">
        <f t="shared" si="86"/>
        <v>0</v>
      </c>
      <c r="AK469" s="560">
        <f t="shared" si="87"/>
        <v>0</v>
      </c>
      <c r="AL469" s="560">
        <f t="shared" si="88"/>
        <v>0</v>
      </c>
      <c r="AM469" s="55"/>
      <c r="AN469" s="55"/>
      <c r="AO469" s="55"/>
      <c r="AP469" s="55"/>
      <c r="AQ469" s="55"/>
      <c r="AR469" s="55"/>
      <c r="AS469" s="55"/>
    </row>
    <row r="470" spans="1:45" s="172" customFormat="1" ht="12.75" customHeight="1" x14ac:dyDescent="0.2">
      <c r="A470" s="339" t="s">
        <v>118</v>
      </c>
      <c r="B470" s="340" t="s">
        <v>124</v>
      </c>
      <c r="C470" s="341"/>
      <c r="D470" s="339" t="s">
        <v>738</v>
      </c>
      <c r="E470" s="475" t="s">
        <v>644</v>
      </c>
      <c r="F470" s="467"/>
      <c r="G470" s="342" t="s">
        <v>172</v>
      </c>
      <c r="H470" s="358" t="s">
        <v>597</v>
      </c>
      <c r="I470" s="359"/>
      <c r="J470" s="359"/>
      <c r="K470" s="359"/>
      <c r="L470" s="359"/>
      <c r="M470" s="360"/>
      <c r="N470" s="346">
        <v>6</v>
      </c>
      <c r="O470" s="382"/>
      <c r="P470" s="382">
        <v>9</v>
      </c>
      <c r="Q470" s="383"/>
      <c r="R470" s="361">
        <v>2.5</v>
      </c>
      <c r="S470" s="361">
        <v>22</v>
      </c>
      <c r="T470" s="892"/>
      <c r="U470" s="348"/>
      <c r="V470" s="349" t="str">
        <f t="shared" si="95"/>
        <v/>
      </c>
      <c r="W470" s="350"/>
      <c r="X470" s="617"/>
      <c r="Y470" s="570">
        <f>VLOOKUP(E470,[2]analysis!$B$1:$AB$65536,27,FALSE)</f>
        <v>13.9</v>
      </c>
      <c r="Z470" s="553">
        <f t="shared" si="94"/>
        <v>13.9</v>
      </c>
      <c r="AA470" s="351"/>
      <c r="AB470" s="351"/>
      <c r="AC470" s="351"/>
      <c r="AD470" s="351"/>
      <c r="AE470" s="351"/>
      <c r="AF470" s="560">
        <f t="shared" si="92"/>
        <v>0</v>
      </c>
      <c r="AG470" s="560">
        <f t="shared" si="83"/>
        <v>0</v>
      </c>
      <c r="AH470" s="37">
        <f t="shared" si="84"/>
        <v>0</v>
      </c>
      <c r="AI470" s="560">
        <f t="shared" si="85"/>
        <v>0</v>
      </c>
      <c r="AJ470" s="560">
        <f t="shared" si="86"/>
        <v>0</v>
      </c>
      <c r="AK470" s="560">
        <f t="shared" si="87"/>
        <v>0</v>
      </c>
      <c r="AL470" s="560">
        <f t="shared" si="88"/>
        <v>0</v>
      </c>
    </row>
    <row r="471" spans="1:45" s="172" customFormat="1" ht="13.5" customHeight="1" x14ac:dyDescent="0.2">
      <c r="A471" s="40" t="s">
        <v>118</v>
      </c>
      <c r="B471" s="72" t="s">
        <v>124</v>
      </c>
      <c r="C471" s="235"/>
      <c r="D471" s="40" t="s">
        <v>738</v>
      </c>
      <c r="E471" s="475" t="s">
        <v>645</v>
      </c>
      <c r="F471" s="467"/>
      <c r="G471" s="342" t="s">
        <v>172</v>
      </c>
      <c r="H471" s="376" t="s">
        <v>597</v>
      </c>
      <c r="I471" s="377"/>
      <c r="J471" s="377"/>
      <c r="K471" s="377"/>
      <c r="L471" s="377"/>
      <c r="M471" s="378"/>
      <c r="N471" s="346">
        <v>6</v>
      </c>
      <c r="O471" s="382"/>
      <c r="P471" s="382">
        <v>10</v>
      </c>
      <c r="Q471" s="383"/>
      <c r="R471" s="361">
        <v>2.7</v>
      </c>
      <c r="S471" s="361">
        <v>22</v>
      </c>
      <c r="T471" s="892"/>
      <c r="U471" s="348"/>
      <c r="V471" s="349" t="str">
        <f t="shared" si="95"/>
        <v/>
      </c>
      <c r="W471" s="350"/>
      <c r="X471" s="617"/>
      <c r="Y471" s="570">
        <f>VLOOKUP(E471,[2]analysis!$B$1:$AB$65536,27,FALSE)</f>
        <v>13.9</v>
      </c>
      <c r="Z471" s="553">
        <f t="shared" si="94"/>
        <v>13.9</v>
      </c>
      <c r="AA471" s="351"/>
      <c r="AB471" s="351"/>
      <c r="AC471" s="351"/>
      <c r="AD471" s="351"/>
      <c r="AE471" s="351"/>
      <c r="AF471" s="560">
        <f t="shared" si="92"/>
        <v>0</v>
      </c>
      <c r="AG471" s="560">
        <f t="shared" si="83"/>
        <v>0</v>
      </c>
      <c r="AH471" s="37">
        <f t="shared" si="84"/>
        <v>0</v>
      </c>
      <c r="AI471" s="560">
        <f t="shared" si="85"/>
        <v>0</v>
      </c>
      <c r="AJ471" s="560">
        <f t="shared" si="86"/>
        <v>0</v>
      </c>
      <c r="AK471" s="560">
        <f t="shared" si="87"/>
        <v>0</v>
      </c>
      <c r="AL471" s="560">
        <f t="shared" si="88"/>
        <v>0</v>
      </c>
    </row>
    <row r="472" spans="1:45" s="172" customFormat="1" ht="12.75" customHeight="1" x14ac:dyDescent="0.2">
      <c r="A472" s="40" t="s">
        <v>118</v>
      </c>
      <c r="B472" s="72" t="s">
        <v>124</v>
      </c>
      <c r="C472" s="235"/>
      <c r="D472" s="40" t="s">
        <v>738</v>
      </c>
      <c r="E472" s="475" t="s">
        <v>646</v>
      </c>
      <c r="F472" s="467"/>
      <c r="G472" s="342" t="s">
        <v>172</v>
      </c>
      <c r="H472" s="376" t="s">
        <v>597</v>
      </c>
      <c r="I472" s="377"/>
      <c r="J472" s="377"/>
      <c r="K472" s="377"/>
      <c r="L472" s="377"/>
      <c r="M472" s="378"/>
      <c r="N472" s="346">
        <v>6</v>
      </c>
      <c r="O472" s="382"/>
      <c r="P472" s="382">
        <v>11</v>
      </c>
      <c r="Q472" s="383"/>
      <c r="R472" s="361">
        <v>2.9</v>
      </c>
      <c r="S472" s="361">
        <v>22</v>
      </c>
      <c r="T472" s="892"/>
      <c r="U472" s="348"/>
      <c r="V472" s="349" t="str">
        <f t="shared" si="95"/>
        <v/>
      </c>
      <c r="W472" s="350"/>
      <c r="X472" s="617"/>
      <c r="Y472" s="570">
        <f>VLOOKUP(E472,[2]analysis!$B$1:$AB$65536,27,FALSE)</f>
        <v>13.9</v>
      </c>
      <c r="Z472" s="553">
        <f t="shared" si="94"/>
        <v>13.9</v>
      </c>
      <c r="AA472" s="351"/>
      <c r="AB472" s="351"/>
      <c r="AC472" s="351"/>
      <c r="AD472" s="351"/>
      <c r="AE472" s="351"/>
      <c r="AF472" s="560">
        <f t="shared" si="92"/>
        <v>0</v>
      </c>
      <c r="AG472" s="560">
        <f t="shared" si="83"/>
        <v>0</v>
      </c>
      <c r="AH472" s="37">
        <f t="shared" si="84"/>
        <v>0</v>
      </c>
      <c r="AI472" s="560">
        <f t="shared" si="85"/>
        <v>0</v>
      </c>
      <c r="AJ472" s="560">
        <f t="shared" si="86"/>
        <v>0</v>
      </c>
      <c r="AK472" s="560">
        <f t="shared" si="87"/>
        <v>0</v>
      </c>
      <c r="AL472" s="560">
        <f t="shared" si="88"/>
        <v>0</v>
      </c>
    </row>
    <row r="473" spans="1:45" s="172" customFormat="1" ht="13.5" customHeight="1" thickBot="1" x14ac:dyDescent="0.25">
      <c r="A473" s="50" t="s">
        <v>118</v>
      </c>
      <c r="B473" s="78" t="s">
        <v>124</v>
      </c>
      <c r="C473" s="234"/>
      <c r="D473" s="50" t="s">
        <v>738</v>
      </c>
      <c r="E473" s="476" t="s">
        <v>647</v>
      </c>
      <c r="F473" s="468"/>
      <c r="G473" s="352" t="s">
        <v>172</v>
      </c>
      <c r="H473" s="379" t="s">
        <v>597</v>
      </c>
      <c r="I473" s="380"/>
      <c r="J473" s="380"/>
      <c r="K473" s="380"/>
      <c r="L473" s="380"/>
      <c r="M473" s="381"/>
      <c r="N473" s="353">
        <v>6</v>
      </c>
      <c r="O473" s="384"/>
      <c r="P473" s="384">
        <v>12</v>
      </c>
      <c r="Q473" s="385"/>
      <c r="R473" s="362">
        <v>3.1</v>
      </c>
      <c r="S473" s="363">
        <v>22</v>
      </c>
      <c r="T473" s="929"/>
      <c r="U473" s="355"/>
      <c r="V473" s="356" t="str">
        <f t="shared" si="95"/>
        <v/>
      </c>
      <c r="W473" s="357"/>
      <c r="X473" s="618"/>
      <c r="Y473" s="570">
        <f>VLOOKUP(E473,[2]analysis!$B$1:$AB$65536,27,FALSE)</f>
        <v>13.9</v>
      </c>
      <c r="Z473" s="553">
        <f t="shared" si="94"/>
        <v>13.9</v>
      </c>
      <c r="AA473" s="351"/>
      <c r="AB473" s="351"/>
      <c r="AC473" s="351"/>
      <c r="AD473" s="351"/>
      <c r="AE473" s="351"/>
      <c r="AF473" s="560">
        <f t="shared" si="92"/>
        <v>0</v>
      </c>
      <c r="AG473" s="560">
        <f t="shared" si="83"/>
        <v>0</v>
      </c>
      <c r="AH473" s="37">
        <f t="shared" si="84"/>
        <v>0</v>
      </c>
      <c r="AI473" s="560">
        <f t="shared" si="85"/>
        <v>0</v>
      </c>
      <c r="AJ473" s="560">
        <f t="shared" si="86"/>
        <v>0</v>
      </c>
      <c r="AK473" s="560">
        <f t="shared" si="87"/>
        <v>0</v>
      </c>
      <c r="AL473" s="560">
        <f t="shared" si="88"/>
        <v>0</v>
      </c>
    </row>
    <row r="474" spans="1:45" s="39" customFormat="1" ht="24.75" customHeight="1" x14ac:dyDescent="0.2">
      <c r="A474" s="27"/>
      <c r="B474" s="581" t="s">
        <v>737</v>
      </c>
      <c r="C474" s="582"/>
      <c r="D474" s="28" t="s">
        <v>778</v>
      </c>
      <c r="E474" s="869"/>
      <c r="F474" s="451"/>
      <c r="G474" s="70" t="s">
        <v>5</v>
      </c>
      <c r="H474" s="593" t="s">
        <v>580</v>
      </c>
      <c r="I474" s="594"/>
      <c r="J474" s="594"/>
      <c r="K474" s="594"/>
      <c r="L474" s="594"/>
      <c r="M474" s="595"/>
      <c r="N474" s="81"/>
      <c r="O474" s="613" t="s">
        <v>17</v>
      </c>
      <c r="P474" s="614"/>
      <c r="Q474" s="614"/>
      <c r="R474" s="614"/>
      <c r="S474" s="615"/>
      <c r="T474" s="908"/>
      <c r="U474" s="34"/>
      <c r="V474" s="35" t="str">
        <f t="shared" si="95"/>
        <v/>
      </c>
      <c r="W474" s="36"/>
      <c r="X474" s="616">
        <v>18</v>
      </c>
      <c r="Y474" s="570" t="e">
        <f>VLOOKUP(E474,[1]Analysis!$E$1:$W$65536,19,FALSE)</f>
        <v>#N/A</v>
      </c>
      <c r="Z474" s="553" t="e">
        <f t="shared" ref="Z474:Z490" si="96">Y474-T474</f>
        <v>#N/A</v>
      </c>
      <c r="AA474" s="37"/>
      <c r="AB474" s="37"/>
      <c r="AC474" s="37"/>
      <c r="AD474" s="37"/>
      <c r="AE474" s="37"/>
      <c r="AF474" s="560">
        <f t="shared" si="92"/>
        <v>0</v>
      </c>
      <c r="AG474" s="560">
        <f t="shared" ref="AG474:AG537" si="97">T474*$AG$30</f>
        <v>0</v>
      </c>
      <c r="AH474" s="37">
        <f t="shared" ref="AH474:AH537" si="98">AG474/1.1</f>
        <v>0</v>
      </c>
      <c r="AI474" s="560">
        <f t="shared" ref="AI474:AI537" si="99">AF474+AH474</f>
        <v>0</v>
      </c>
      <c r="AJ474" s="560">
        <f t="shared" ref="AJ474:AJ537" si="100">T474*AJ$30</f>
        <v>0</v>
      </c>
      <c r="AK474" s="560">
        <f t="shared" ref="AK474:AK537" si="101">AJ474/1.1</f>
        <v>0</v>
      </c>
      <c r="AL474" s="560">
        <f t="shared" ref="AL474:AL537" si="102">$AF474+AK474</f>
        <v>0</v>
      </c>
      <c r="AM474" s="38"/>
      <c r="AN474" s="38"/>
      <c r="AO474" s="38"/>
      <c r="AP474" s="38"/>
      <c r="AQ474" s="38"/>
      <c r="AR474" s="38"/>
      <c r="AS474" s="38"/>
    </row>
    <row r="475" spans="1:45" s="56" customFormat="1" ht="12.75" customHeight="1" x14ac:dyDescent="0.2">
      <c r="A475" s="157"/>
      <c r="B475" s="72" t="s">
        <v>737</v>
      </c>
      <c r="C475" s="235"/>
      <c r="D475" s="40" t="s">
        <v>778</v>
      </c>
      <c r="E475" s="475" t="s">
        <v>581</v>
      </c>
      <c r="F475" s="258"/>
      <c r="G475" s="93" t="s">
        <v>172</v>
      </c>
      <c r="H475" s="195" t="s">
        <v>580</v>
      </c>
      <c r="I475" s="209"/>
      <c r="J475" s="209"/>
      <c r="K475" s="209"/>
      <c r="L475" s="209"/>
      <c r="M475" s="200"/>
      <c r="N475" s="96">
        <v>1</v>
      </c>
      <c r="O475" s="598" t="s">
        <v>22</v>
      </c>
      <c r="P475" s="599"/>
      <c r="Q475" s="599"/>
      <c r="R475" s="599"/>
      <c r="S475" s="600"/>
      <c r="T475" s="899"/>
      <c r="U475" s="47"/>
      <c r="V475" s="48" t="str">
        <f t="shared" si="95"/>
        <v/>
      </c>
      <c r="W475" s="49"/>
      <c r="X475" s="617"/>
      <c r="Y475" s="570" t="e">
        <f>VLOOKUP(E475,[1]Analysis!$E$1:$W$65536,19,FALSE)</f>
        <v>#N/A</v>
      </c>
      <c r="Z475" s="553" t="e">
        <f t="shared" si="96"/>
        <v>#N/A</v>
      </c>
      <c r="AA475" s="54"/>
      <c r="AB475" s="54"/>
      <c r="AC475" s="54"/>
      <c r="AD475" s="54"/>
      <c r="AE475" s="54"/>
      <c r="AF475" s="560">
        <f t="shared" si="92"/>
        <v>0</v>
      </c>
      <c r="AG475" s="560">
        <f t="shared" si="97"/>
        <v>0</v>
      </c>
      <c r="AH475" s="37">
        <f t="shared" si="98"/>
        <v>0</v>
      </c>
      <c r="AI475" s="560">
        <f t="shared" si="99"/>
        <v>0</v>
      </c>
      <c r="AJ475" s="560">
        <f t="shared" si="100"/>
        <v>0</v>
      </c>
      <c r="AK475" s="560">
        <f t="shared" si="101"/>
        <v>0</v>
      </c>
      <c r="AL475" s="560">
        <f t="shared" si="102"/>
        <v>0</v>
      </c>
      <c r="AM475" s="55"/>
      <c r="AN475" s="55"/>
      <c r="AO475" s="55"/>
      <c r="AP475" s="55"/>
      <c r="AQ475" s="55"/>
      <c r="AR475" s="55"/>
      <c r="AS475" s="55"/>
    </row>
    <row r="476" spans="1:45" s="56" customFormat="1" ht="12.75" customHeight="1" x14ac:dyDescent="0.2">
      <c r="A476" s="157"/>
      <c r="B476" s="72" t="s">
        <v>737</v>
      </c>
      <c r="C476" s="235"/>
      <c r="D476" s="40" t="s">
        <v>778</v>
      </c>
      <c r="E476" s="475" t="s">
        <v>582</v>
      </c>
      <c r="F476" s="258"/>
      <c r="G476" s="93" t="s">
        <v>172</v>
      </c>
      <c r="H476" s="217" t="s">
        <v>580</v>
      </c>
      <c r="I476" s="218"/>
      <c r="J476" s="218"/>
      <c r="K476" s="218"/>
      <c r="L476" s="218"/>
      <c r="M476" s="219"/>
      <c r="N476" s="96">
        <v>1</v>
      </c>
      <c r="O476" s="598" t="s">
        <v>23</v>
      </c>
      <c r="P476" s="599"/>
      <c r="Q476" s="599"/>
      <c r="R476" s="599"/>
      <c r="S476" s="600"/>
      <c r="T476" s="899"/>
      <c r="U476" s="47"/>
      <c r="V476" s="48" t="str">
        <f t="shared" si="95"/>
        <v/>
      </c>
      <c r="W476" s="49"/>
      <c r="X476" s="617"/>
      <c r="Y476" s="570" t="e">
        <f>VLOOKUP(E476,[1]Analysis!$E$1:$W$65536,19,FALSE)</f>
        <v>#N/A</v>
      </c>
      <c r="Z476" s="553" t="e">
        <f t="shared" si="96"/>
        <v>#N/A</v>
      </c>
      <c r="AA476" s="54"/>
      <c r="AB476" s="54"/>
      <c r="AC476" s="54"/>
      <c r="AD476" s="54"/>
      <c r="AE476" s="54"/>
      <c r="AF476" s="560">
        <f t="shared" si="92"/>
        <v>0</v>
      </c>
      <c r="AG476" s="560">
        <f t="shared" si="97"/>
        <v>0</v>
      </c>
      <c r="AH476" s="37">
        <f t="shared" si="98"/>
        <v>0</v>
      </c>
      <c r="AI476" s="560">
        <f t="shared" si="99"/>
        <v>0</v>
      </c>
      <c r="AJ476" s="560">
        <f t="shared" si="100"/>
        <v>0</v>
      </c>
      <c r="AK476" s="560">
        <f t="shared" si="101"/>
        <v>0</v>
      </c>
      <c r="AL476" s="560">
        <f t="shared" si="102"/>
        <v>0</v>
      </c>
      <c r="AM476" s="55"/>
      <c r="AN476" s="55"/>
      <c r="AO476" s="55"/>
      <c r="AP476" s="55"/>
      <c r="AQ476" s="55"/>
      <c r="AR476" s="55"/>
      <c r="AS476" s="55"/>
    </row>
    <row r="477" spans="1:45" s="39" customFormat="1" ht="12.75" customHeight="1" x14ac:dyDescent="0.2">
      <c r="A477" s="92"/>
      <c r="B477" s="72" t="s">
        <v>737</v>
      </c>
      <c r="C477" s="235"/>
      <c r="D477" s="41" t="s">
        <v>778</v>
      </c>
      <c r="E477" s="475"/>
      <c r="F477" s="258"/>
      <c r="G477" s="93" t="s">
        <v>5</v>
      </c>
      <c r="H477" s="588" t="s">
        <v>583</v>
      </c>
      <c r="I477" s="589"/>
      <c r="J477" s="589"/>
      <c r="K477" s="589"/>
      <c r="L477" s="589"/>
      <c r="M477" s="590"/>
      <c r="N477" s="73"/>
      <c r="O477" s="629" t="s">
        <v>17</v>
      </c>
      <c r="P477" s="630"/>
      <c r="Q477" s="630"/>
      <c r="R477" s="630"/>
      <c r="S477" s="631"/>
      <c r="T477" s="919"/>
      <c r="U477" s="47"/>
      <c r="V477" s="48" t="str">
        <f t="shared" si="95"/>
        <v/>
      </c>
      <c r="W477" s="49"/>
      <c r="X477" s="617"/>
      <c r="Y477" s="570" t="e">
        <f>VLOOKUP(E477,[1]Analysis!$E$1:$W$65536,19,FALSE)</f>
        <v>#N/A</v>
      </c>
      <c r="Z477" s="553" t="e">
        <f t="shared" si="96"/>
        <v>#N/A</v>
      </c>
      <c r="AA477" s="37"/>
      <c r="AB477" s="37"/>
      <c r="AC477" s="37"/>
      <c r="AD477" s="37"/>
      <c r="AE477" s="37"/>
      <c r="AF477" s="560">
        <f t="shared" si="92"/>
        <v>0</v>
      </c>
      <c r="AG477" s="560">
        <f t="shared" si="97"/>
        <v>0</v>
      </c>
      <c r="AH477" s="37">
        <f t="shared" si="98"/>
        <v>0</v>
      </c>
      <c r="AI477" s="560">
        <f t="shared" si="99"/>
        <v>0</v>
      </c>
      <c r="AJ477" s="560">
        <f t="shared" si="100"/>
        <v>0</v>
      </c>
      <c r="AK477" s="560">
        <f t="shared" si="101"/>
        <v>0</v>
      </c>
      <c r="AL477" s="560">
        <f t="shared" si="102"/>
        <v>0</v>
      </c>
      <c r="AM477" s="38"/>
      <c r="AN477" s="38"/>
      <c r="AO477" s="38"/>
      <c r="AP477" s="38"/>
      <c r="AQ477" s="38"/>
      <c r="AR477" s="38"/>
      <c r="AS477" s="38"/>
    </row>
    <row r="478" spans="1:45" s="56" customFormat="1" ht="12.75" customHeight="1" x14ac:dyDescent="0.2">
      <c r="A478" s="157"/>
      <c r="B478" s="72" t="s">
        <v>737</v>
      </c>
      <c r="C478" s="235"/>
      <c r="D478" s="40" t="s">
        <v>778</v>
      </c>
      <c r="E478" s="475" t="s">
        <v>584</v>
      </c>
      <c r="F478" s="258"/>
      <c r="G478" s="93" t="s">
        <v>172</v>
      </c>
      <c r="H478" s="195" t="s">
        <v>583</v>
      </c>
      <c r="I478" s="209"/>
      <c r="J478" s="209"/>
      <c r="K478" s="209"/>
      <c r="L478" s="209"/>
      <c r="M478" s="200"/>
      <c r="N478" s="96">
        <v>1</v>
      </c>
      <c r="O478" s="598" t="s">
        <v>18</v>
      </c>
      <c r="P478" s="599"/>
      <c r="Q478" s="599"/>
      <c r="R478" s="599"/>
      <c r="S478" s="600"/>
      <c r="T478" s="899"/>
      <c r="U478" s="47"/>
      <c r="V478" s="48" t="str">
        <f t="shared" si="95"/>
        <v/>
      </c>
      <c r="W478" s="49"/>
      <c r="X478" s="617"/>
      <c r="Y478" s="570" t="e">
        <f>VLOOKUP(E478,[1]Analysis!$E$1:$W$65536,19,FALSE)</f>
        <v>#N/A</v>
      </c>
      <c r="Z478" s="553" t="e">
        <f t="shared" si="96"/>
        <v>#N/A</v>
      </c>
      <c r="AA478" s="54"/>
      <c r="AB478" s="54"/>
      <c r="AC478" s="54"/>
      <c r="AD478" s="54"/>
      <c r="AE478" s="54"/>
      <c r="AF478" s="560">
        <f t="shared" si="92"/>
        <v>0</v>
      </c>
      <c r="AG478" s="560">
        <f t="shared" si="97"/>
        <v>0</v>
      </c>
      <c r="AH478" s="37">
        <f t="shared" si="98"/>
        <v>0</v>
      </c>
      <c r="AI478" s="560">
        <f t="shared" si="99"/>
        <v>0</v>
      </c>
      <c r="AJ478" s="560">
        <f t="shared" si="100"/>
        <v>0</v>
      </c>
      <c r="AK478" s="560">
        <f t="shared" si="101"/>
        <v>0</v>
      </c>
      <c r="AL478" s="560">
        <f t="shared" si="102"/>
        <v>0</v>
      </c>
      <c r="AM478" s="55"/>
      <c r="AN478" s="55"/>
      <c r="AO478" s="55"/>
      <c r="AP478" s="55"/>
      <c r="AQ478" s="55"/>
      <c r="AR478" s="55"/>
      <c r="AS478" s="55"/>
    </row>
    <row r="479" spans="1:45" s="56" customFormat="1" ht="12.75" customHeight="1" x14ac:dyDescent="0.2">
      <c r="A479" s="157"/>
      <c r="B479" s="72" t="s">
        <v>737</v>
      </c>
      <c r="C479" s="235"/>
      <c r="D479" s="40" t="s">
        <v>778</v>
      </c>
      <c r="E479" s="475" t="s">
        <v>585</v>
      </c>
      <c r="F479" s="258"/>
      <c r="G479" s="93" t="s">
        <v>172</v>
      </c>
      <c r="H479" s="195" t="s">
        <v>583</v>
      </c>
      <c r="I479" s="209"/>
      <c r="J479" s="209"/>
      <c r="K479" s="209"/>
      <c r="L479" s="209"/>
      <c r="M479" s="200"/>
      <c r="N479" s="96">
        <v>1</v>
      </c>
      <c r="O479" s="598" t="s">
        <v>19</v>
      </c>
      <c r="P479" s="599"/>
      <c r="Q479" s="599"/>
      <c r="R479" s="599"/>
      <c r="S479" s="600"/>
      <c r="T479" s="899"/>
      <c r="U479" s="47"/>
      <c r="V479" s="48" t="str">
        <f t="shared" si="95"/>
        <v/>
      </c>
      <c r="W479" s="49"/>
      <c r="X479" s="617"/>
      <c r="Y479" s="570" t="e">
        <f>VLOOKUP(E479,[1]Analysis!$E$1:$W$65536,19,FALSE)</f>
        <v>#N/A</v>
      </c>
      <c r="Z479" s="553" t="e">
        <f t="shared" si="96"/>
        <v>#N/A</v>
      </c>
      <c r="AA479" s="54"/>
      <c r="AB479" s="54"/>
      <c r="AC479" s="54"/>
      <c r="AD479" s="54"/>
      <c r="AE479" s="54"/>
      <c r="AF479" s="560">
        <f t="shared" si="92"/>
        <v>0</v>
      </c>
      <c r="AG479" s="560">
        <f t="shared" si="97"/>
        <v>0</v>
      </c>
      <c r="AH479" s="37">
        <f t="shared" si="98"/>
        <v>0</v>
      </c>
      <c r="AI479" s="560">
        <f t="shared" si="99"/>
        <v>0</v>
      </c>
      <c r="AJ479" s="560">
        <f t="shared" si="100"/>
        <v>0</v>
      </c>
      <c r="AK479" s="560">
        <f t="shared" si="101"/>
        <v>0</v>
      </c>
      <c r="AL479" s="560">
        <f t="shared" si="102"/>
        <v>0</v>
      </c>
      <c r="AM479" s="55"/>
      <c r="AN479" s="55"/>
      <c r="AO479" s="55"/>
      <c r="AP479" s="55"/>
      <c r="AQ479" s="55"/>
      <c r="AR479" s="55"/>
      <c r="AS479" s="55"/>
    </row>
    <row r="480" spans="1:45" s="56" customFormat="1" ht="12.75" customHeight="1" x14ac:dyDescent="0.2">
      <c r="A480" s="157"/>
      <c r="B480" s="72" t="s">
        <v>737</v>
      </c>
      <c r="C480" s="235"/>
      <c r="D480" s="40" t="s">
        <v>778</v>
      </c>
      <c r="E480" s="475" t="s">
        <v>586</v>
      </c>
      <c r="F480" s="258"/>
      <c r="G480" s="93" t="s">
        <v>172</v>
      </c>
      <c r="H480" s="195" t="s">
        <v>583</v>
      </c>
      <c r="I480" s="209"/>
      <c r="J480" s="209"/>
      <c r="K480" s="209"/>
      <c r="L480" s="209"/>
      <c r="M480" s="200"/>
      <c r="N480" s="96">
        <v>1</v>
      </c>
      <c r="O480" s="598" t="s">
        <v>20</v>
      </c>
      <c r="P480" s="599"/>
      <c r="Q480" s="599"/>
      <c r="R480" s="599"/>
      <c r="S480" s="600"/>
      <c r="T480" s="899"/>
      <c r="U480" s="47"/>
      <c r="V480" s="48" t="str">
        <f t="shared" si="95"/>
        <v/>
      </c>
      <c r="W480" s="49"/>
      <c r="X480" s="617"/>
      <c r="Y480" s="570" t="e">
        <f>VLOOKUP(E480,[1]Analysis!$E$1:$W$65536,19,FALSE)</f>
        <v>#N/A</v>
      </c>
      <c r="Z480" s="553" t="e">
        <f t="shared" si="96"/>
        <v>#N/A</v>
      </c>
      <c r="AA480" s="54"/>
      <c r="AB480" s="54"/>
      <c r="AC480" s="54"/>
      <c r="AD480" s="54"/>
      <c r="AE480" s="54"/>
      <c r="AF480" s="560">
        <f t="shared" si="92"/>
        <v>0</v>
      </c>
      <c r="AG480" s="560">
        <f t="shared" si="97"/>
        <v>0</v>
      </c>
      <c r="AH480" s="37">
        <f t="shared" si="98"/>
        <v>0</v>
      </c>
      <c r="AI480" s="560">
        <f t="shared" si="99"/>
        <v>0</v>
      </c>
      <c r="AJ480" s="560">
        <f t="shared" si="100"/>
        <v>0</v>
      </c>
      <c r="AK480" s="560">
        <f t="shared" si="101"/>
        <v>0</v>
      </c>
      <c r="AL480" s="560">
        <f t="shared" si="102"/>
        <v>0</v>
      </c>
      <c r="AM480" s="55"/>
      <c r="AN480" s="55"/>
      <c r="AO480" s="55"/>
      <c r="AP480" s="55"/>
      <c r="AQ480" s="55"/>
      <c r="AR480" s="55"/>
      <c r="AS480" s="55"/>
    </row>
    <row r="481" spans="1:45" s="56" customFormat="1" ht="12.75" customHeight="1" x14ac:dyDescent="0.2">
      <c r="A481" s="157"/>
      <c r="B481" s="72" t="s">
        <v>737</v>
      </c>
      <c r="C481" s="235"/>
      <c r="D481" s="40" t="s">
        <v>778</v>
      </c>
      <c r="E481" s="475" t="s">
        <v>587</v>
      </c>
      <c r="F481" s="258"/>
      <c r="G481" s="93" t="s">
        <v>172</v>
      </c>
      <c r="H481" s="217" t="s">
        <v>583</v>
      </c>
      <c r="I481" s="218"/>
      <c r="J481" s="218"/>
      <c r="K481" s="218"/>
      <c r="L481" s="218"/>
      <c r="M481" s="219"/>
      <c r="N481" s="96">
        <v>1</v>
      </c>
      <c r="O481" s="598" t="s">
        <v>21</v>
      </c>
      <c r="P481" s="599"/>
      <c r="Q481" s="599"/>
      <c r="R481" s="599"/>
      <c r="S481" s="600"/>
      <c r="T481" s="899"/>
      <c r="U481" s="47"/>
      <c r="V481" s="48" t="str">
        <f t="shared" si="95"/>
        <v/>
      </c>
      <c r="W481" s="49"/>
      <c r="X481" s="617"/>
      <c r="Y481" s="570" t="e">
        <f>VLOOKUP(E481,[1]Analysis!$E$1:$W$65536,19,FALSE)</f>
        <v>#N/A</v>
      </c>
      <c r="Z481" s="553" t="e">
        <f t="shared" si="96"/>
        <v>#N/A</v>
      </c>
      <c r="AA481" s="54"/>
      <c r="AB481" s="54"/>
      <c r="AC481" s="54"/>
      <c r="AD481" s="54"/>
      <c r="AE481" s="54"/>
      <c r="AF481" s="560">
        <f t="shared" si="92"/>
        <v>0</v>
      </c>
      <c r="AG481" s="560">
        <f t="shared" si="97"/>
        <v>0</v>
      </c>
      <c r="AH481" s="37">
        <f t="shared" si="98"/>
        <v>0</v>
      </c>
      <c r="AI481" s="560">
        <f t="shared" si="99"/>
        <v>0</v>
      </c>
      <c r="AJ481" s="560">
        <f t="shared" si="100"/>
        <v>0</v>
      </c>
      <c r="AK481" s="560">
        <f t="shared" si="101"/>
        <v>0</v>
      </c>
      <c r="AL481" s="560">
        <f t="shared" si="102"/>
        <v>0</v>
      </c>
      <c r="AM481" s="55"/>
      <c r="AN481" s="55"/>
      <c r="AO481" s="55"/>
      <c r="AP481" s="55"/>
      <c r="AQ481" s="55"/>
      <c r="AR481" s="55"/>
      <c r="AS481" s="55"/>
    </row>
    <row r="482" spans="1:45" s="39" customFormat="1" ht="13.5" customHeight="1" thickBot="1" x14ac:dyDescent="0.25">
      <c r="A482" s="158"/>
      <c r="B482" s="78" t="s">
        <v>737</v>
      </c>
      <c r="C482" s="234"/>
      <c r="D482" s="63" t="s">
        <v>778</v>
      </c>
      <c r="E482" s="476" t="s">
        <v>588</v>
      </c>
      <c r="F482" s="452"/>
      <c r="G482" s="51" t="s">
        <v>5</v>
      </c>
      <c r="H482" s="681" t="s">
        <v>779</v>
      </c>
      <c r="I482" s="682"/>
      <c r="J482" s="682"/>
      <c r="K482" s="682"/>
      <c r="L482" s="682"/>
      <c r="M482" s="683"/>
      <c r="N482" s="79">
        <v>1</v>
      </c>
      <c r="O482" s="608"/>
      <c r="P482" s="609"/>
      <c r="Q482" s="609"/>
      <c r="R482" s="609"/>
      <c r="S482" s="610"/>
      <c r="T482" s="894"/>
      <c r="U482" s="53"/>
      <c r="V482" s="61" t="str">
        <f t="shared" si="95"/>
        <v/>
      </c>
      <c r="W482" s="62"/>
      <c r="X482" s="617"/>
      <c r="Y482" s="570" t="e">
        <f>VLOOKUP(E482,[1]Analysis!$E$1:$W$65536,19,FALSE)</f>
        <v>#N/A</v>
      </c>
      <c r="Z482" s="553" t="e">
        <f t="shared" si="96"/>
        <v>#N/A</v>
      </c>
      <c r="AA482" s="37"/>
      <c r="AB482" s="37"/>
      <c r="AC482" s="37"/>
      <c r="AD482" s="37"/>
      <c r="AE482" s="37"/>
      <c r="AF482" s="560">
        <f t="shared" si="92"/>
        <v>0</v>
      </c>
      <c r="AG482" s="560">
        <f t="shared" si="97"/>
        <v>0</v>
      </c>
      <c r="AH482" s="37">
        <f t="shared" si="98"/>
        <v>0</v>
      </c>
      <c r="AI482" s="560">
        <f t="shared" si="99"/>
        <v>0</v>
      </c>
      <c r="AJ482" s="560">
        <f t="shared" si="100"/>
        <v>0</v>
      </c>
      <c r="AK482" s="560">
        <f t="shared" si="101"/>
        <v>0</v>
      </c>
      <c r="AL482" s="560">
        <f t="shared" si="102"/>
        <v>0</v>
      </c>
      <c r="AM482" s="38"/>
      <c r="AN482" s="38"/>
      <c r="AO482" s="38"/>
      <c r="AP482" s="38"/>
      <c r="AQ482" s="38"/>
      <c r="AR482" s="38"/>
      <c r="AS482" s="38"/>
    </row>
    <row r="483" spans="1:45" s="39" customFormat="1" ht="25.5" customHeight="1" x14ac:dyDescent="0.2">
      <c r="A483" s="27" t="s">
        <v>116</v>
      </c>
      <c r="B483" s="581" t="s">
        <v>730</v>
      </c>
      <c r="C483" s="582"/>
      <c r="D483" s="28" t="s">
        <v>778</v>
      </c>
      <c r="E483" s="869"/>
      <c r="F483" s="451"/>
      <c r="G483" s="70" t="s">
        <v>5</v>
      </c>
      <c r="H483" s="593" t="s">
        <v>405</v>
      </c>
      <c r="I483" s="594"/>
      <c r="J483" s="594"/>
      <c r="K483" s="594"/>
      <c r="L483" s="594"/>
      <c r="M483" s="595"/>
      <c r="N483" s="167"/>
      <c r="O483" s="613" t="s">
        <v>14</v>
      </c>
      <c r="P483" s="614"/>
      <c r="Q483" s="614"/>
      <c r="R483" s="614"/>
      <c r="S483" s="615"/>
      <c r="T483" s="908"/>
      <c r="U483" s="34"/>
      <c r="V483" s="35" t="str">
        <f t="shared" si="95"/>
        <v/>
      </c>
      <c r="W483" s="36"/>
      <c r="X483" s="617"/>
      <c r="Y483" s="570" t="e">
        <f>VLOOKUP(E483,[1]Analysis!$E$1:$W$65536,19,FALSE)</f>
        <v>#N/A</v>
      </c>
      <c r="Z483" s="553" t="e">
        <f t="shared" si="96"/>
        <v>#N/A</v>
      </c>
      <c r="AA483" s="37"/>
      <c r="AB483" s="37"/>
      <c r="AC483" s="37"/>
      <c r="AD483" s="37"/>
      <c r="AE483" s="37"/>
      <c r="AF483" s="560">
        <f t="shared" si="92"/>
        <v>0</v>
      </c>
      <c r="AG483" s="560">
        <f t="shared" si="97"/>
        <v>0</v>
      </c>
      <c r="AH483" s="37">
        <f t="shared" si="98"/>
        <v>0</v>
      </c>
      <c r="AI483" s="560">
        <f t="shared" si="99"/>
        <v>0</v>
      </c>
      <c r="AJ483" s="560">
        <f t="shared" si="100"/>
        <v>0</v>
      </c>
      <c r="AK483" s="560">
        <f t="shared" si="101"/>
        <v>0</v>
      </c>
      <c r="AL483" s="560">
        <f t="shared" si="102"/>
        <v>0</v>
      </c>
      <c r="AM483" s="38"/>
      <c r="AN483" s="38"/>
      <c r="AO483" s="38"/>
      <c r="AP483" s="38"/>
      <c r="AQ483" s="38"/>
      <c r="AR483" s="38"/>
      <c r="AS483" s="38"/>
    </row>
    <row r="484" spans="1:45" s="39" customFormat="1" ht="12.75" customHeight="1" x14ac:dyDescent="0.2">
      <c r="A484" s="41" t="s">
        <v>116</v>
      </c>
      <c r="B484" s="72" t="s">
        <v>730</v>
      </c>
      <c r="C484" s="235"/>
      <c r="D484" s="41" t="s">
        <v>778</v>
      </c>
      <c r="E484" s="475" t="s">
        <v>406</v>
      </c>
      <c r="F484" s="258"/>
      <c r="G484" s="93" t="s">
        <v>172</v>
      </c>
      <c r="H484" s="195" t="s">
        <v>405</v>
      </c>
      <c r="I484" s="209"/>
      <c r="J484" s="209"/>
      <c r="K484" s="209"/>
      <c r="L484" s="209"/>
      <c r="M484" s="200"/>
      <c r="N484" s="168">
        <v>1</v>
      </c>
      <c r="O484" s="598" t="s">
        <v>39</v>
      </c>
      <c r="P484" s="599"/>
      <c r="Q484" s="599"/>
      <c r="R484" s="599"/>
      <c r="S484" s="600"/>
      <c r="T484" s="930"/>
      <c r="U484" s="47"/>
      <c r="V484" s="48" t="str">
        <f t="shared" si="95"/>
        <v/>
      </c>
      <c r="W484" s="49"/>
      <c r="X484" s="617"/>
      <c r="Y484" s="570" t="e">
        <f>VLOOKUP(E484,[1]Analysis!$E$1:$W$65536,19,FALSE)</f>
        <v>#N/A</v>
      </c>
      <c r="Z484" s="553" t="e">
        <f t="shared" si="96"/>
        <v>#N/A</v>
      </c>
      <c r="AA484" s="37"/>
      <c r="AB484" s="37"/>
      <c r="AC484" s="37"/>
      <c r="AD484" s="37"/>
      <c r="AE484" s="37"/>
      <c r="AF484" s="560">
        <f t="shared" si="92"/>
        <v>0</v>
      </c>
      <c r="AG484" s="560">
        <f t="shared" si="97"/>
        <v>0</v>
      </c>
      <c r="AH484" s="37">
        <f t="shared" si="98"/>
        <v>0</v>
      </c>
      <c r="AI484" s="560">
        <f t="shared" si="99"/>
        <v>0</v>
      </c>
      <c r="AJ484" s="560">
        <f t="shared" si="100"/>
        <v>0</v>
      </c>
      <c r="AK484" s="560">
        <f t="shared" si="101"/>
        <v>0</v>
      </c>
      <c r="AL484" s="560">
        <f t="shared" si="102"/>
        <v>0</v>
      </c>
      <c r="AM484" s="38"/>
      <c r="AN484" s="38"/>
      <c r="AO484" s="38"/>
      <c r="AP484" s="38"/>
      <c r="AQ484" s="38"/>
      <c r="AR484" s="38"/>
      <c r="AS484" s="38"/>
    </row>
    <row r="485" spans="1:45" s="39" customFormat="1" ht="12.75" customHeight="1" x14ac:dyDescent="0.2">
      <c r="A485" s="41" t="s">
        <v>116</v>
      </c>
      <c r="B485" s="72" t="s">
        <v>730</v>
      </c>
      <c r="C485" s="235"/>
      <c r="D485" s="41" t="s">
        <v>778</v>
      </c>
      <c r="E485" s="475" t="s">
        <v>407</v>
      </c>
      <c r="F485" s="258"/>
      <c r="G485" s="93" t="s">
        <v>172</v>
      </c>
      <c r="H485" s="195" t="s">
        <v>405</v>
      </c>
      <c r="I485" s="209"/>
      <c r="J485" s="209"/>
      <c r="K485" s="209"/>
      <c r="L485" s="209"/>
      <c r="M485" s="200"/>
      <c r="N485" s="168">
        <v>1</v>
      </c>
      <c r="O485" s="598" t="s">
        <v>40</v>
      </c>
      <c r="P485" s="599"/>
      <c r="Q485" s="599"/>
      <c r="R485" s="599"/>
      <c r="S485" s="600"/>
      <c r="T485" s="930"/>
      <c r="U485" s="47"/>
      <c r="V485" s="48" t="str">
        <f t="shared" si="95"/>
        <v/>
      </c>
      <c r="W485" s="49"/>
      <c r="X485" s="617"/>
      <c r="Y485" s="570" t="e">
        <f>VLOOKUP(E485,[1]Analysis!$E$1:$W$65536,19,FALSE)</f>
        <v>#N/A</v>
      </c>
      <c r="Z485" s="553" t="e">
        <f t="shared" si="96"/>
        <v>#N/A</v>
      </c>
      <c r="AA485" s="37"/>
      <c r="AB485" s="37"/>
      <c r="AC485" s="37"/>
      <c r="AD485" s="37"/>
      <c r="AE485" s="37"/>
      <c r="AF485" s="560">
        <f t="shared" si="92"/>
        <v>0</v>
      </c>
      <c r="AG485" s="560">
        <f t="shared" si="97"/>
        <v>0</v>
      </c>
      <c r="AH485" s="37">
        <f t="shared" si="98"/>
        <v>0</v>
      </c>
      <c r="AI485" s="560">
        <f t="shared" si="99"/>
        <v>0</v>
      </c>
      <c r="AJ485" s="560">
        <f t="shared" si="100"/>
        <v>0</v>
      </c>
      <c r="AK485" s="560">
        <f t="shared" si="101"/>
        <v>0</v>
      </c>
      <c r="AL485" s="560">
        <f t="shared" si="102"/>
        <v>0</v>
      </c>
      <c r="AM485" s="38"/>
      <c r="AN485" s="38"/>
      <c r="AO485" s="38"/>
      <c r="AP485" s="38"/>
      <c r="AQ485" s="38"/>
      <c r="AR485" s="38"/>
      <c r="AS485" s="38"/>
    </row>
    <row r="486" spans="1:45" s="39" customFormat="1" ht="12.75" customHeight="1" x14ac:dyDescent="0.2">
      <c r="A486" s="41" t="s">
        <v>116</v>
      </c>
      <c r="B486" s="72" t="s">
        <v>730</v>
      </c>
      <c r="C486" s="235"/>
      <c r="D486" s="41" t="s">
        <v>778</v>
      </c>
      <c r="E486" s="475" t="s">
        <v>408</v>
      </c>
      <c r="F486" s="258"/>
      <c r="G486" s="93" t="s">
        <v>172</v>
      </c>
      <c r="H486" s="195" t="s">
        <v>405</v>
      </c>
      <c r="I486" s="209"/>
      <c r="J486" s="209"/>
      <c r="K486" s="209"/>
      <c r="L486" s="209"/>
      <c r="M486" s="200"/>
      <c r="N486" s="168">
        <v>1</v>
      </c>
      <c r="O486" s="598" t="s">
        <v>41</v>
      </c>
      <c r="P486" s="599"/>
      <c r="Q486" s="599"/>
      <c r="R486" s="599"/>
      <c r="S486" s="600"/>
      <c r="T486" s="930"/>
      <c r="U486" s="47"/>
      <c r="V486" s="48" t="str">
        <f t="shared" si="95"/>
        <v/>
      </c>
      <c r="W486" s="49"/>
      <c r="X486" s="617"/>
      <c r="Y486" s="570" t="e">
        <f>VLOOKUP(E486,[1]Analysis!$E$1:$W$65536,19,FALSE)</f>
        <v>#N/A</v>
      </c>
      <c r="Z486" s="553" t="e">
        <f t="shared" si="96"/>
        <v>#N/A</v>
      </c>
      <c r="AA486" s="37"/>
      <c r="AB486" s="37"/>
      <c r="AC486" s="37"/>
      <c r="AD486" s="37"/>
      <c r="AE486" s="37"/>
      <c r="AF486" s="560">
        <f t="shared" si="92"/>
        <v>0</v>
      </c>
      <c r="AG486" s="560">
        <f t="shared" si="97"/>
        <v>0</v>
      </c>
      <c r="AH486" s="37">
        <f t="shared" si="98"/>
        <v>0</v>
      </c>
      <c r="AI486" s="560">
        <f t="shared" si="99"/>
        <v>0</v>
      </c>
      <c r="AJ486" s="560">
        <f t="shared" si="100"/>
        <v>0</v>
      </c>
      <c r="AK486" s="560">
        <f t="shared" si="101"/>
        <v>0</v>
      </c>
      <c r="AL486" s="560">
        <f t="shared" si="102"/>
        <v>0</v>
      </c>
      <c r="AM486" s="38"/>
      <c r="AN486" s="38"/>
      <c r="AO486" s="38"/>
      <c r="AP486" s="38"/>
      <c r="AQ486" s="38"/>
      <c r="AR486" s="38"/>
      <c r="AS486" s="38"/>
    </row>
    <row r="487" spans="1:45" s="39" customFormat="1" ht="12.75" customHeight="1" x14ac:dyDescent="0.2">
      <c r="A487" s="41" t="s">
        <v>116</v>
      </c>
      <c r="B487" s="72" t="s">
        <v>730</v>
      </c>
      <c r="C487" s="235"/>
      <c r="D487" s="41" t="s">
        <v>778</v>
      </c>
      <c r="E487" s="475" t="s">
        <v>409</v>
      </c>
      <c r="F487" s="258"/>
      <c r="G487" s="93" t="s">
        <v>172</v>
      </c>
      <c r="H487" s="195" t="s">
        <v>405</v>
      </c>
      <c r="I487" s="209"/>
      <c r="J487" s="209"/>
      <c r="K487" s="209"/>
      <c r="L487" s="209"/>
      <c r="M487" s="200"/>
      <c r="N487" s="168">
        <v>1</v>
      </c>
      <c r="O487" s="598" t="s">
        <v>42</v>
      </c>
      <c r="P487" s="599"/>
      <c r="Q487" s="599"/>
      <c r="R487" s="599"/>
      <c r="S487" s="600"/>
      <c r="T487" s="930"/>
      <c r="U487" s="47"/>
      <c r="V487" s="48" t="str">
        <f t="shared" si="95"/>
        <v/>
      </c>
      <c r="W487" s="49"/>
      <c r="X487" s="617"/>
      <c r="Y487" s="570" t="e">
        <f>VLOOKUP(E487,[1]Analysis!$E$1:$W$65536,19,FALSE)</f>
        <v>#N/A</v>
      </c>
      <c r="Z487" s="553" t="e">
        <f t="shared" si="96"/>
        <v>#N/A</v>
      </c>
      <c r="AA487" s="37"/>
      <c r="AB487" s="37"/>
      <c r="AC487" s="37"/>
      <c r="AD487" s="37"/>
      <c r="AE487" s="37"/>
      <c r="AF487" s="560">
        <f t="shared" si="92"/>
        <v>0</v>
      </c>
      <c r="AG487" s="560">
        <f t="shared" si="97"/>
        <v>0</v>
      </c>
      <c r="AH487" s="37">
        <f t="shared" si="98"/>
        <v>0</v>
      </c>
      <c r="AI487" s="560">
        <f t="shared" si="99"/>
        <v>0</v>
      </c>
      <c r="AJ487" s="560">
        <f t="shared" si="100"/>
        <v>0</v>
      </c>
      <c r="AK487" s="560">
        <f t="shared" si="101"/>
        <v>0</v>
      </c>
      <c r="AL487" s="560">
        <f t="shared" si="102"/>
        <v>0</v>
      </c>
      <c r="AM487" s="38"/>
      <c r="AN487" s="38"/>
      <c r="AO487" s="38"/>
      <c r="AP487" s="38"/>
      <c r="AQ487" s="38"/>
      <c r="AR487" s="38"/>
      <c r="AS487" s="38"/>
    </row>
    <row r="488" spans="1:45" s="39" customFormat="1" ht="12.75" customHeight="1" x14ac:dyDescent="0.2">
      <c r="A488" s="41" t="s">
        <v>116</v>
      </c>
      <c r="B488" s="72" t="s">
        <v>730</v>
      </c>
      <c r="C488" s="235"/>
      <c r="D488" s="41" t="s">
        <v>778</v>
      </c>
      <c r="E488" s="475" t="s">
        <v>410</v>
      </c>
      <c r="F488" s="258"/>
      <c r="G488" s="93" t="s">
        <v>172</v>
      </c>
      <c r="H488" s="195" t="s">
        <v>405</v>
      </c>
      <c r="I488" s="209"/>
      <c r="J488" s="209"/>
      <c r="K488" s="209"/>
      <c r="L488" s="209"/>
      <c r="M488" s="200"/>
      <c r="N488" s="168">
        <v>1</v>
      </c>
      <c r="O488" s="598" t="s">
        <v>43</v>
      </c>
      <c r="P488" s="599"/>
      <c r="Q488" s="599"/>
      <c r="R488" s="599"/>
      <c r="S488" s="600"/>
      <c r="T488" s="930"/>
      <c r="U488" s="47"/>
      <c r="V488" s="48" t="str">
        <f t="shared" si="95"/>
        <v/>
      </c>
      <c r="W488" s="49"/>
      <c r="X488" s="617"/>
      <c r="Y488" s="570" t="e">
        <f>VLOOKUP(E488,[1]Analysis!$E$1:$W$65536,19,FALSE)</f>
        <v>#N/A</v>
      </c>
      <c r="Z488" s="553" t="e">
        <f t="shared" si="96"/>
        <v>#N/A</v>
      </c>
      <c r="AA488" s="37"/>
      <c r="AB488" s="37"/>
      <c r="AC488" s="37"/>
      <c r="AD488" s="37"/>
      <c r="AE488" s="37"/>
      <c r="AF488" s="560">
        <f t="shared" si="92"/>
        <v>0</v>
      </c>
      <c r="AG488" s="560">
        <f t="shared" si="97"/>
        <v>0</v>
      </c>
      <c r="AH488" s="37">
        <f t="shared" si="98"/>
        <v>0</v>
      </c>
      <c r="AI488" s="560">
        <f t="shared" si="99"/>
        <v>0</v>
      </c>
      <c r="AJ488" s="560">
        <f t="shared" si="100"/>
        <v>0</v>
      </c>
      <c r="AK488" s="560">
        <f t="shared" si="101"/>
        <v>0</v>
      </c>
      <c r="AL488" s="560">
        <f t="shared" si="102"/>
        <v>0</v>
      </c>
      <c r="AM488" s="38"/>
      <c r="AN488" s="38"/>
      <c r="AO488" s="38"/>
      <c r="AP488" s="38"/>
      <c r="AQ488" s="38"/>
      <c r="AR488" s="38"/>
      <c r="AS488" s="38"/>
    </row>
    <row r="489" spans="1:45" s="39" customFormat="1" ht="13.5" customHeight="1" thickBot="1" x14ac:dyDescent="0.25">
      <c r="A489" s="63" t="s">
        <v>116</v>
      </c>
      <c r="B489" s="78" t="s">
        <v>730</v>
      </c>
      <c r="C489" s="234"/>
      <c r="D489" s="63" t="s">
        <v>778</v>
      </c>
      <c r="E489" s="476" t="s">
        <v>411</v>
      </c>
      <c r="F489" s="452"/>
      <c r="G489" s="94" t="s">
        <v>172</v>
      </c>
      <c r="H489" s="214" t="s">
        <v>405</v>
      </c>
      <c r="I489" s="215"/>
      <c r="J489" s="215"/>
      <c r="K489" s="215"/>
      <c r="L489" s="215"/>
      <c r="M489" s="216"/>
      <c r="N489" s="169">
        <v>1</v>
      </c>
      <c r="O489" s="608" t="s">
        <v>44</v>
      </c>
      <c r="P489" s="609"/>
      <c r="Q489" s="609"/>
      <c r="R489" s="609"/>
      <c r="S489" s="610"/>
      <c r="T489" s="272"/>
      <c r="U489" s="53"/>
      <c r="V489" s="61" t="str">
        <f t="shared" si="95"/>
        <v/>
      </c>
      <c r="W489" s="62"/>
      <c r="X489" s="617"/>
      <c r="Y489" s="570" t="e">
        <f>VLOOKUP(E489,[1]Analysis!$E$1:$W$65536,19,FALSE)</f>
        <v>#N/A</v>
      </c>
      <c r="Z489" s="553" t="e">
        <f t="shared" si="96"/>
        <v>#N/A</v>
      </c>
      <c r="AA489" s="37"/>
      <c r="AB489" s="37"/>
      <c r="AC489" s="37"/>
      <c r="AD489" s="37"/>
      <c r="AE489" s="37"/>
      <c r="AF489" s="560">
        <f t="shared" si="92"/>
        <v>0</v>
      </c>
      <c r="AG489" s="560">
        <f t="shared" si="97"/>
        <v>0</v>
      </c>
      <c r="AH489" s="37">
        <f t="shared" si="98"/>
        <v>0</v>
      </c>
      <c r="AI489" s="560">
        <f t="shared" si="99"/>
        <v>0</v>
      </c>
      <c r="AJ489" s="560">
        <f t="shared" si="100"/>
        <v>0</v>
      </c>
      <c r="AK489" s="560">
        <f t="shared" si="101"/>
        <v>0</v>
      </c>
      <c r="AL489" s="560">
        <f t="shared" si="102"/>
        <v>0</v>
      </c>
      <c r="AM489" s="38"/>
      <c r="AN489" s="38"/>
      <c r="AO489" s="38"/>
      <c r="AP489" s="38"/>
      <c r="AQ489" s="38"/>
      <c r="AR489" s="38"/>
      <c r="AS489" s="38"/>
    </row>
    <row r="490" spans="1:45" s="39" customFormat="1" ht="25.5" customHeight="1" x14ac:dyDescent="0.2">
      <c r="A490" s="27" t="s">
        <v>117</v>
      </c>
      <c r="B490" s="581" t="s">
        <v>731</v>
      </c>
      <c r="C490" s="582"/>
      <c r="D490" s="28" t="s">
        <v>778</v>
      </c>
      <c r="E490" s="869"/>
      <c r="F490" s="451"/>
      <c r="G490" s="29" t="s">
        <v>5</v>
      </c>
      <c r="H490" s="593" t="s">
        <v>764</v>
      </c>
      <c r="I490" s="594"/>
      <c r="J490" s="594"/>
      <c r="K490" s="594"/>
      <c r="L490" s="594"/>
      <c r="M490" s="595"/>
      <c r="N490" s="81"/>
      <c r="O490" s="613" t="s">
        <v>800</v>
      </c>
      <c r="P490" s="614"/>
      <c r="Q490" s="614"/>
      <c r="R490" s="615"/>
      <c r="S490" s="244" t="s">
        <v>14</v>
      </c>
      <c r="T490" s="891"/>
      <c r="U490" s="34"/>
      <c r="V490" s="35" t="str">
        <f t="shared" si="95"/>
        <v/>
      </c>
      <c r="W490" s="36"/>
      <c r="X490" s="617"/>
      <c r="Y490" s="570" t="e">
        <f>VLOOKUP(E490,[1]Analysis!$E$1:$W$65536,19,FALSE)</f>
        <v>#N/A</v>
      </c>
      <c r="Z490" s="553" t="e">
        <f t="shared" si="96"/>
        <v>#N/A</v>
      </c>
      <c r="AA490" s="37"/>
      <c r="AB490" s="37"/>
      <c r="AC490" s="37"/>
      <c r="AD490" s="37"/>
      <c r="AE490" s="37"/>
      <c r="AF490" s="560">
        <f t="shared" si="92"/>
        <v>0</v>
      </c>
      <c r="AG490" s="560">
        <f t="shared" si="97"/>
        <v>0</v>
      </c>
      <c r="AH490" s="37">
        <f t="shared" si="98"/>
        <v>0</v>
      </c>
      <c r="AI490" s="560">
        <f t="shared" si="99"/>
        <v>0</v>
      </c>
      <c r="AJ490" s="560">
        <f t="shared" si="100"/>
        <v>0</v>
      </c>
      <c r="AK490" s="560">
        <f t="shared" si="101"/>
        <v>0</v>
      </c>
      <c r="AL490" s="560">
        <f t="shared" si="102"/>
        <v>0</v>
      </c>
      <c r="AM490" s="38"/>
      <c r="AN490" s="38"/>
      <c r="AO490" s="38"/>
      <c r="AP490" s="38"/>
      <c r="AQ490" s="38"/>
      <c r="AR490" s="38"/>
      <c r="AS490" s="38"/>
    </row>
    <row r="491" spans="1:45" s="56" customFormat="1" ht="12.75" customHeight="1" x14ac:dyDescent="0.2">
      <c r="A491" s="40" t="s">
        <v>117</v>
      </c>
      <c r="B491" s="72" t="s">
        <v>731</v>
      </c>
      <c r="C491" s="235"/>
      <c r="D491" s="40" t="s">
        <v>778</v>
      </c>
      <c r="E491" s="475" t="s">
        <v>413</v>
      </c>
      <c r="F491" s="258"/>
      <c r="G491" s="93" t="s">
        <v>172</v>
      </c>
      <c r="H491" s="195" t="s">
        <v>412</v>
      </c>
      <c r="I491" s="209"/>
      <c r="J491" s="209"/>
      <c r="K491" s="209"/>
      <c r="L491" s="209"/>
      <c r="M491" s="200"/>
      <c r="N491" s="96">
        <v>1</v>
      </c>
      <c r="O491" s="763" t="s">
        <v>795</v>
      </c>
      <c r="P491" s="763"/>
      <c r="Q491" s="763"/>
      <c r="R491" s="763"/>
      <c r="S491" s="170" t="s">
        <v>796</v>
      </c>
      <c r="T491" s="904"/>
      <c r="U491" s="47"/>
      <c r="V491" s="48" t="str">
        <f t="shared" si="95"/>
        <v/>
      </c>
      <c r="W491" s="49"/>
      <c r="X491" s="617"/>
      <c r="Y491" s="570">
        <f>VLOOKUP(E491,[2]analysis!$B$1:$AB$65536,27,FALSE)</f>
        <v>17.75</v>
      </c>
      <c r="Z491" s="553">
        <f>Y491-AI491</f>
        <v>17.75</v>
      </c>
      <c r="AA491" s="54"/>
      <c r="AB491" s="54"/>
      <c r="AC491" s="54"/>
      <c r="AD491" s="54"/>
      <c r="AE491" s="54"/>
      <c r="AF491" s="560">
        <f t="shared" si="92"/>
        <v>0</v>
      </c>
      <c r="AG491" s="560">
        <f t="shared" si="97"/>
        <v>0</v>
      </c>
      <c r="AH491" s="37">
        <f t="shared" si="98"/>
        <v>0</v>
      </c>
      <c r="AI491" s="560">
        <f t="shared" si="99"/>
        <v>0</v>
      </c>
      <c r="AJ491" s="560">
        <f t="shared" si="100"/>
        <v>0</v>
      </c>
      <c r="AK491" s="560">
        <f t="shared" si="101"/>
        <v>0</v>
      </c>
      <c r="AL491" s="560">
        <f t="shared" si="102"/>
        <v>0</v>
      </c>
      <c r="AM491" s="55"/>
      <c r="AN491" s="55"/>
      <c r="AO491" s="55"/>
      <c r="AP491" s="55"/>
      <c r="AQ491" s="55"/>
      <c r="AR491" s="55"/>
      <c r="AS491" s="55"/>
    </row>
    <row r="492" spans="1:45" s="56" customFormat="1" ht="12.75" customHeight="1" x14ac:dyDescent="0.2">
      <c r="A492" s="40" t="s">
        <v>117</v>
      </c>
      <c r="B492" s="72" t="s">
        <v>731</v>
      </c>
      <c r="C492" s="235"/>
      <c r="D492" s="40" t="s">
        <v>778</v>
      </c>
      <c r="E492" s="475" t="s">
        <v>414</v>
      </c>
      <c r="F492" s="258"/>
      <c r="G492" s="93" t="s">
        <v>172</v>
      </c>
      <c r="H492" s="195" t="s">
        <v>412</v>
      </c>
      <c r="I492" s="209"/>
      <c r="J492" s="209"/>
      <c r="K492" s="209"/>
      <c r="L492" s="209"/>
      <c r="M492" s="200"/>
      <c r="N492" s="96">
        <v>1</v>
      </c>
      <c r="O492" s="763"/>
      <c r="P492" s="763"/>
      <c r="Q492" s="763"/>
      <c r="R492" s="763"/>
      <c r="S492" s="170" t="s">
        <v>797</v>
      </c>
      <c r="T492" s="904"/>
      <c r="U492" s="47"/>
      <c r="V492" s="48" t="str">
        <f t="shared" si="95"/>
        <v/>
      </c>
      <c r="W492" s="49"/>
      <c r="X492" s="617"/>
      <c r="Y492" s="570">
        <f>VLOOKUP(E492,[2]analysis!$B$1:$AB$65536,27,FALSE)</f>
        <v>17.75</v>
      </c>
      <c r="Z492" s="553">
        <f>Y492-AI492</f>
        <v>17.75</v>
      </c>
      <c r="AA492" s="54"/>
      <c r="AB492" s="54"/>
      <c r="AC492" s="54"/>
      <c r="AD492" s="54"/>
      <c r="AE492" s="54"/>
      <c r="AF492" s="560">
        <f t="shared" si="92"/>
        <v>0</v>
      </c>
      <c r="AG492" s="560">
        <f t="shared" si="97"/>
        <v>0</v>
      </c>
      <c r="AH492" s="37">
        <f t="shared" si="98"/>
        <v>0</v>
      </c>
      <c r="AI492" s="560">
        <f t="shared" si="99"/>
        <v>0</v>
      </c>
      <c r="AJ492" s="560">
        <f t="shared" si="100"/>
        <v>0</v>
      </c>
      <c r="AK492" s="560">
        <f t="shared" si="101"/>
        <v>0</v>
      </c>
      <c r="AL492" s="560">
        <f t="shared" si="102"/>
        <v>0</v>
      </c>
      <c r="AM492" s="55"/>
      <c r="AN492" s="55"/>
      <c r="AO492" s="55"/>
      <c r="AP492" s="55"/>
      <c r="AQ492" s="55"/>
      <c r="AR492" s="55"/>
      <c r="AS492" s="55"/>
    </row>
    <row r="493" spans="1:45" s="172" customFormat="1" ht="12.75" customHeight="1" x14ac:dyDescent="0.2">
      <c r="A493" s="339" t="s">
        <v>117</v>
      </c>
      <c r="B493" s="340" t="s">
        <v>731</v>
      </c>
      <c r="C493" s="341"/>
      <c r="D493" s="339" t="s">
        <v>778</v>
      </c>
      <c r="E493" s="475" t="s">
        <v>415</v>
      </c>
      <c r="F493" s="467"/>
      <c r="G493" s="342" t="s">
        <v>172</v>
      </c>
      <c r="H493" s="343" t="s">
        <v>412</v>
      </c>
      <c r="I493" s="344"/>
      <c r="J493" s="344"/>
      <c r="K493" s="344"/>
      <c r="L493" s="344"/>
      <c r="M493" s="345"/>
      <c r="N493" s="346">
        <v>1</v>
      </c>
      <c r="O493" s="764" t="s">
        <v>799</v>
      </c>
      <c r="P493" s="764"/>
      <c r="Q493" s="764"/>
      <c r="R493" s="764"/>
      <c r="S493" s="347" t="s">
        <v>798</v>
      </c>
      <c r="T493" s="892"/>
      <c r="U493" s="348"/>
      <c r="V493" s="349" t="str">
        <f t="shared" si="95"/>
        <v/>
      </c>
      <c r="W493" s="350"/>
      <c r="X493" s="617"/>
      <c r="Y493" s="570">
        <f>VLOOKUP(E493,[2]analysis!$B$1:$AB$65536,27,FALSE)</f>
        <v>18.95</v>
      </c>
      <c r="Z493" s="553">
        <f>Y493-AI493</f>
        <v>18.95</v>
      </c>
      <c r="AA493" s="351"/>
      <c r="AB493" s="351"/>
      <c r="AC493" s="351"/>
      <c r="AD493" s="351"/>
      <c r="AE493" s="351"/>
      <c r="AF493" s="560">
        <f t="shared" si="92"/>
        <v>0</v>
      </c>
      <c r="AG493" s="560">
        <f t="shared" si="97"/>
        <v>0</v>
      </c>
      <c r="AH493" s="37">
        <f t="shared" si="98"/>
        <v>0</v>
      </c>
      <c r="AI493" s="560">
        <f t="shared" si="99"/>
        <v>0</v>
      </c>
      <c r="AJ493" s="560">
        <f t="shared" si="100"/>
        <v>0</v>
      </c>
      <c r="AK493" s="560">
        <f t="shared" si="101"/>
        <v>0</v>
      </c>
      <c r="AL493" s="560">
        <f t="shared" si="102"/>
        <v>0</v>
      </c>
    </row>
    <row r="494" spans="1:45" s="172" customFormat="1" ht="13.5" customHeight="1" thickBot="1" x14ac:dyDescent="0.25">
      <c r="A494" s="50" t="s">
        <v>117</v>
      </c>
      <c r="B494" s="78" t="s">
        <v>731</v>
      </c>
      <c r="C494" s="234"/>
      <c r="D494" s="50" t="s">
        <v>778</v>
      </c>
      <c r="E494" s="476" t="s">
        <v>416</v>
      </c>
      <c r="F494" s="468"/>
      <c r="G494" s="352" t="s">
        <v>172</v>
      </c>
      <c r="H494" s="386" t="s">
        <v>412</v>
      </c>
      <c r="I494" s="387"/>
      <c r="J494" s="387"/>
      <c r="K494" s="387"/>
      <c r="L494" s="387"/>
      <c r="M494" s="388"/>
      <c r="N494" s="353">
        <v>1</v>
      </c>
      <c r="O494" s="765"/>
      <c r="P494" s="765"/>
      <c r="Q494" s="765"/>
      <c r="R494" s="765"/>
      <c r="S494" s="354" t="s">
        <v>796</v>
      </c>
      <c r="T494" s="929"/>
      <c r="U494" s="355"/>
      <c r="V494" s="356" t="str">
        <f t="shared" si="95"/>
        <v/>
      </c>
      <c r="W494" s="357"/>
      <c r="X494" s="617"/>
      <c r="Y494" s="570">
        <f>VLOOKUP(E494,[2]analysis!$B$1:$AB$65536,27,FALSE)</f>
        <v>18.899999999999999</v>
      </c>
      <c r="Z494" s="553">
        <f>Y494-AI494</f>
        <v>18.899999999999999</v>
      </c>
      <c r="AA494" s="351"/>
      <c r="AB494" s="351"/>
      <c r="AC494" s="351"/>
      <c r="AD494" s="351"/>
      <c r="AE494" s="351"/>
      <c r="AF494" s="560">
        <f t="shared" si="92"/>
        <v>0</v>
      </c>
      <c r="AG494" s="560">
        <f t="shared" si="97"/>
        <v>0</v>
      </c>
      <c r="AH494" s="37">
        <f t="shared" si="98"/>
        <v>0</v>
      </c>
      <c r="AI494" s="560">
        <f t="shared" si="99"/>
        <v>0</v>
      </c>
      <c r="AJ494" s="560">
        <f t="shared" si="100"/>
        <v>0</v>
      </c>
      <c r="AK494" s="560">
        <f t="shared" si="101"/>
        <v>0</v>
      </c>
      <c r="AL494" s="560">
        <f t="shared" si="102"/>
        <v>0</v>
      </c>
    </row>
    <row r="495" spans="1:45" s="39" customFormat="1" ht="27" customHeight="1" x14ac:dyDescent="0.2">
      <c r="A495" s="27" t="s">
        <v>106</v>
      </c>
      <c r="B495" s="581" t="s">
        <v>698</v>
      </c>
      <c r="C495" s="582"/>
      <c r="D495" s="27" t="s">
        <v>231</v>
      </c>
      <c r="E495" s="869"/>
      <c r="F495" s="451"/>
      <c r="G495" s="70" t="s">
        <v>5</v>
      </c>
      <c r="H495" s="593" t="s">
        <v>230</v>
      </c>
      <c r="I495" s="594"/>
      <c r="J495" s="594"/>
      <c r="K495" s="594"/>
      <c r="L495" s="594"/>
      <c r="M495" s="595"/>
      <c r="N495" s="81"/>
      <c r="O495" s="732" t="s">
        <v>787</v>
      </c>
      <c r="P495" s="766"/>
      <c r="Q495" s="766"/>
      <c r="R495" s="243" t="s">
        <v>788</v>
      </c>
      <c r="S495" s="243" t="s">
        <v>789</v>
      </c>
      <c r="T495" s="931"/>
      <c r="U495" s="34"/>
      <c r="V495" s="35" t="str">
        <f t="shared" si="95"/>
        <v/>
      </c>
      <c r="W495" s="36"/>
      <c r="X495" s="617"/>
      <c r="Y495" s="570" t="e">
        <f>VLOOKUP(E495,[1]Analysis!$E$1:$W$65536,19,FALSE)</f>
        <v>#N/A</v>
      </c>
      <c r="Z495" s="553" t="e">
        <f t="shared" ref="Z495:Z555" si="103">Y495-T495</f>
        <v>#N/A</v>
      </c>
      <c r="AA495" s="37"/>
      <c r="AB495" s="37"/>
      <c r="AC495" s="37"/>
      <c r="AD495" s="37"/>
      <c r="AE495" s="37"/>
      <c r="AF495" s="560">
        <f t="shared" si="92"/>
        <v>0</v>
      </c>
      <c r="AG495" s="560">
        <f t="shared" si="97"/>
        <v>0</v>
      </c>
      <c r="AH495" s="37">
        <f t="shared" si="98"/>
        <v>0</v>
      </c>
      <c r="AI495" s="560">
        <f t="shared" si="99"/>
        <v>0</v>
      </c>
      <c r="AJ495" s="560">
        <f t="shared" si="100"/>
        <v>0</v>
      </c>
      <c r="AK495" s="560">
        <f t="shared" si="101"/>
        <v>0</v>
      </c>
      <c r="AL495" s="560">
        <f t="shared" si="102"/>
        <v>0</v>
      </c>
      <c r="AM495" s="38"/>
      <c r="AN495" s="38"/>
      <c r="AO495" s="38"/>
      <c r="AP495" s="38"/>
      <c r="AQ495" s="38"/>
      <c r="AR495" s="38"/>
      <c r="AS495" s="38"/>
    </row>
    <row r="496" spans="1:45" s="56" customFormat="1" ht="12.75" customHeight="1" x14ac:dyDescent="0.2">
      <c r="A496" s="40" t="s">
        <v>106</v>
      </c>
      <c r="B496" s="72" t="s">
        <v>698</v>
      </c>
      <c r="C496" s="235"/>
      <c r="D496" s="40" t="s">
        <v>231</v>
      </c>
      <c r="E496" s="475" t="s">
        <v>232</v>
      </c>
      <c r="F496" s="258"/>
      <c r="G496" s="93" t="s">
        <v>172</v>
      </c>
      <c r="H496" s="195" t="s">
        <v>230</v>
      </c>
      <c r="I496" s="209"/>
      <c r="J496" s="209"/>
      <c r="K496" s="209"/>
      <c r="L496" s="209"/>
      <c r="M496" s="200"/>
      <c r="N496" s="96">
        <v>1</v>
      </c>
      <c r="O496" s="761" t="s">
        <v>232</v>
      </c>
      <c r="P496" s="761"/>
      <c r="Q496" s="761"/>
      <c r="R496" s="165">
        <v>14</v>
      </c>
      <c r="S496" s="171">
        <v>2.2999999999999998</v>
      </c>
      <c r="T496" s="904"/>
      <c r="U496" s="47"/>
      <c r="V496" s="48" t="str">
        <f t="shared" si="95"/>
        <v/>
      </c>
      <c r="W496" s="49"/>
      <c r="X496" s="617"/>
      <c r="Y496" s="570">
        <f>VLOOKUP(E496,[2]analysis!$B$1:$AB$65536,27,FALSE)</f>
        <v>48.4</v>
      </c>
      <c r="Z496" s="553">
        <f t="shared" ref="Z496:Z504" si="104">Y496-AI496</f>
        <v>48.4</v>
      </c>
      <c r="AA496" s="54"/>
      <c r="AB496" s="54"/>
      <c r="AC496" s="54"/>
      <c r="AD496" s="54"/>
      <c r="AE496" s="54"/>
      <c r="AF496" s="560">
        <f t="shared" si="92"/>
        <v>0</v>
      </c>
      <c r="AG496" s="560">
        <f t="shared" si="97"/>
        <v>0</v>
      </c>
      <c r="AH496" s="37">
        <f t="shared" si="98"/>
        <v>0</v>
      </c>
      <c r="AI496" s="560">
        <f t="shared" si="99"/>
        <v>0</v>
      </c>
      <c r="AJ496" s="560">
        <f t="shared" si="100"/>
        <v>0</v>
      </c>
      <c r="AK496" s="560">
        <f t="shared" si="101"/>
        <v>0</v>
      </c>
      <c r="AL496" s="560">
        <f t="shared" si="102"/>
        <v>0</v>
      </c>
      <c r="AM496" s="55"/>
      <c r="AN496" s="55"/>
      <c r="AO496" s="55"/>
      <c r="AP496" s="55"/>
      <c r="AQ496" s="55"/>
      <c r="AR496" s="55"/>
      <c r="AS496" s="55"/>
    </row>
    <row r="497" spans="1:45" s="56" customFormat="1" ht="12.75" customHeight="1" x14ac:dyDescent="0.2">
      <c r="A497" s="40" t="s">
        <v>106</v>
      </c>
      <c r="B497" s="72" t="s">
        <v>698</v>
      </c>
      <c r="C497" s="235"/>
      <c r="D497" s="40" t="s">
        <v>231</v>
      </c>
      <c r="E497" s="475" t="s">
        <v>233</v>
      </c>
      <c r="F497" s="258"/>
      <c r="G497" s="93" t="s">
        <v>172</v>
      </c>
      <c r="H497" s="195" t="s">
        <v>230</v>
      </c>
      <c r="I497" s="209"/>
      <c r="J497" s="209"/>
      <c r="K497" s="209"/>
      <c r="L497" s="209"/>
      <c r="M497" s="200"/>
      <c r="N497" s="96">
        <v>1</v>
      </c>
      <c r="O497" s="761" t="s">
        <v>233</v>
      </c>
      <c r="P497" s="761"/>
      <c r="Q497" s="761"/>
      <c r="R497" s="165">
        <v>16</v>
      </c>
      <c r="S497" s="171">
        <v>2.2999999999999998</v>
      </c>
      <c r="T497" s="904"/>
      <c r="U497" s="47"/>
      <c r="V497" s="48" t="str">
        <f t="shared" si="95"/>
        <v/>
      </c>
      <c r="W497" s="49"/>
      <c r="X497" s="617"/>
      <c r="Y497" s="570">
        <f>VLOOKUP(E497,[2]analysis!$B$1:$AB$65536,27,FALSE)</f>
        <v>48.4</v>
      </c>
      <c r="Z497" s="553">
        <f t="shared" si="104"/>
        <v>48.4</v>
      </c>
      <c r="AA497" s="54"/>
      <c r="AB497" s="54"/>
      <c r="AC497" s="54"/>
      <c r="AD497" s="54"/>
      <c r="AE497" s="54"/>
      <c r="AF497" s="560">
        <f t="shared" si="92"/>
        <v>0</v>
      </c>
      <c r="AG497" s="560">
        <f t="shared" si="97"/>
        <v>0</v>
      </c>
      <c r="AH497" s="37">
        <f t="shared" si="98"/>
        <v>0</v>
      </c>
      <c r="AI497" s="560">
        <f t="shared" si="99"/>
        <v>0</v>
      </c>
      <c r="AJ497" s="560">
        <f t="shared" si="100"/>
        <v>0</v>
      </c>
      <c r="AK497" s="560">
        <f t="shared" si="101"/>
        <v>0</v>
      </c>
      <c r="AL497" s="560">
        <f t="shared" si="102"/>
        <v>0</v>
      </c>
      <c r="AM497" s="55"/>
      <c r="AN497" s="55"/>
      <c r="AO497" s="55"/>
      <c r="AP497" s="55"/>
      <c r="AQ497" s="55"/>
      <c r="AR497" s="55"/>
      <c r="AS497" s="55"/>
    </row>
    <row r="498" spans="1:45" s="56" customFormat="1" ht="12.75" customHeight="1" x14ac:dyDescent="0.2">
      <c r="A498" s="40" t="s">
        <v>106</v>
      </c>
      <c r="B498" s="72" t="s">
        <v>698</v>
      </c>
      <c r="C498" s="235"/>
      <c r="D498" s="40" t="s">
        <v>231</v>
      </c>
      <c r="E498" s="475" t="s">
        <v>234</v>
      </c>
      <c r="F498" s="258"/>
      <c r="G498" s="93" t="s">
        <v>172</v>
      </c>
      <c r="H498" s="195" t="s">
        <v>230</v>
      </c>
      <c r="I498" s="209"/>
      <c r="J498" s="209"/>
      <c r="K498" s="209"/>
      <c r="L498" s="209"/>
      <c r="M498" s="200"/>
      <c r="N498" s="96">
        <v>1</v>
      </c>
      <c r="O498" s="761" t="s">
        <v>234</v>
      </c>
      <c r="P498" s="761"/>
      <c r="Q498" s="761"/>
      <c r="R498" s="165">
        <v>8</v>
      </c>
      <c r="S498" s="171">
        <v>2.2999999999999998</v>
      </c>
      <c r="T498" s="904"/>
      <c r="U498" s="47"/>
      <c r="V498" s="48" t="str">
        <f t="shared" si="95"/>
        <v/>
      </c>
      <c r="W498" s="49"/>
      <c r="X498" s="617"/>
      <c r="Y498" s="570">
        <f>VLOOKUP(E498,[2]analysis!$B$1:$AB$65536,27,FALSE)</f>
        <v>43.9</v>
      </c>
      <c r="Z498" s="553">
        <f t="shared" si="104"/>
        <v>43.9</v>
      </c>
      <c r="AA498" s="54"/>
      <c r="AB498" s="54"/>
      <c r="AC498" s="54"/>
      <c r="AD498" s="54"/>
      <c r="AE498" s="54"/>
      <c r="AF498" s="560">
        <f t="shared" si="92"/>
        <v>0</v>
      </c>
      <c r="AG498" s="560">
        <f t="shared" si="97"/>
        <v>0</v>
      </c>
      <c r="AH498" s="37">
        <f t="shared" si="98"/>
        <v>0</v>
      </c>
      <c r="AI498" s="560">
        <f t="shared" si="99"/>
        <v>0</v>
      </c>
      <c r="AJ498" s="560">
        <f t="shared" si="100"/>
        <v>0</v>
      </c>
      <c r="AK498" s="560">
        <f t="shared" si="101"/>
        <v>0</v>
      </c>
      <c r="AL498" s="560">
        <f t="shared" si="102"/>
        <v>0</v>
      </c>
      <c r="AM498" s="55"/>
      <c r="AN498" s="55"/>
      <c r="AO498" s="55"/>
      <c r="AP498" s="55"/>
      <c r="AQ498" s="55"/>
      <c r="AR498" s="55"/>
      <c r="AS498" s="55"/>
    </row>
    <row r="499" spans="1:45" s="56" customFormat="1" ht="12.75" customHeight="1" x14ac:dyDescent="0.2">
      <c r="A499" s="40" t="s">
        <v>106</v>
      </c>
      <c r="B499" s="72" t="s">
        <v>698</v>
      </c>
      <c r="C499" s="235"/>
      <c r="D499" s="40" t="s">
        <v>231</v>
      </c>
      <c r="E499" s="475" t="s">
        <v>235</v>
      </c>
      <c r="F499" s="258"/>
      <c r="G499" s="93" t="s">
        <v>172</v>
      </c>
      <c r="H499" s="195" t="s">
        <v>230</v>
      </c>
      <c r="I499" s="209"/>
      <c r="J499" s="209"/>
      <c r="K499" s="209"/>
      <c r="L499" s="209"/>
      <c r="M499" s="200"/>
      <c r="N499" s="96">
        <v>1</v>
      </c>
      <c r="O499" s="761" t="s">
        <v>235</v>
      </c>
      <c r="P499" s="761"/>
      <c r="Q499" s="761"/>
      <c r="R499" s="165">
        <v>8</v>
      </c>
      <c r="S499" s="171">
        <v>2.2999999999999998</v>
      </c>
      <c r="T499" s="904"/>
      <c r="U499" s="47"/>
      <c r="V499" s="48" t="str">
        <f t="shared" si="95"/>
        <v/>
      </c>
      <c r="W499" s="49"/>
      <c r="X499" s="617"/>
      <c r="Y499" s="570">
        <f>VLOOKUP(E499,[2]analysis!$B$1:$AB$65536,27,FALSE)</f>
        <v>43.9</v>
      </c>
      <c r="Z499" s="553">
        <f t="shared" si="104"/>
        <v>43.9</v>
      </c>
      <c r="AA499" s="54"/>
      <c r="AB499" s="54"/>
      <c r="AC499" s="54"/>
      <c r="AD499" s="54"/>
      <c r="AE499" s="54"/>
      <c r="AF499" s="560">
        <f t="shared" si="92"/>
        <v>0</v>
      </c>
      <c r="AG499" s="560">
        <f t="shared" si="97"/>
        <v>0</v>
      </c>
      <c r="AH499" s="37">
        <f t="shared" si="98"/>
        <v>0</v>
      </c>
      <c r="AI499" s="560">
        <f t="shared" si="99"/>
        <v>0</v>
      </c>
      <c r="AJ499" s="560">
        <f t="shared" si="100"/>
        <v>0</v>
      </c>
      <c r="AK499" s="560">
        <f t="shared" si="101"/>
        <v>0</v>
      </c>
      <c r="AL499" s="560">
        <f t="shared" si="102"/>
        <v>0</v>
      </c>
      <c r="AM499" s="55"/>
      <c r="AN499" s="55"/>
      <c r="AO499" s="55"/>
      <c r="AP499" s="55"/>
      <c r="AQ499" s="55"/>
      <c r="AR499" s="55"/>
      <c r="AS499" s="55"/>
    </row>
    <row r="500" spans="1:45" s="56" customFormat="1" ht="12.75" customHeight="1" x14ac:dyDescent="0.2">
      <c r="A500" s="40" t="s">
        <v>106</v>
      </c>
      <c r="B500" s="72" t="s">
        <v>698</v>
      </c>
      <c r="C500" s="235"/>
      <c r="D500" s="40" t="s">
        <v>231</v>
      </c>
      <c r="E500" s="475" t="s">
        <v>236</v>
      </c>
      <c r="F500" s="258"/>
      <c r="G500" s="93" t="s">
        <v>172</v>
      </c>
      <c r="H500" s="195" t="s">
        <v>230</v>
      </c>
      <c r="I500" s="209"/>
      <c r="J500" s="209"/>
      <c r="K500" s="209"/>
      <c r="L500" s="209"/>
      <c r="M500" s="200"/>
      <c r="N500" s="96">
        <v>1</v>
      </c>
      <c r="O500" s="761" t="s">
        <v>236</v>
      </c>
      <c r="P500" s="761"/>
      <c r="Q500" s="761"/>
      <c r="R500" s="165">
        <v>8</v>
      </c>
      <c r="S500" s="171">
        <v>2.2999999999999998</v>
      </c>
      <c r="T500" s="904"/>
      <c r="U500" s="47"/>
      <c r="V500" s="48" t="str">
        <f t="shared" si="95"/>
        <v/>
      </c>
      <c r="W500" s="49"/>
      <c r="X500" s="617"/>
      <c r="Y500" s="570">
        <f>VLOOKUP(E500,[2]analysis!$B$1:$AB$65536,27,FALSE)</f>
        <v>43.9</v>
      </c>
      <c r="Z500" s="553">
        <f t="shared" si="104"/>
        <v>43.9</v>
      </c>
      <c r="AA500" s="54"/>
      <c r="AB500" s="54"/>
      <c r="AC500" s="54"/>
      <c r="AD500" s="54"/>
      <c r="AE500" s="54"/>
      <c r="AF500" s="560">
        <f t="shared" si="92"/>
        <v>0</v>
      </c>
      <c r="AG500" s="560">
        <f t="shared" si="97"/>
        <v>0</v>
      </c>
      <c r="AH500" s="37">
        <f t="shared" si="98"/>
        <v>0</v>
      </c>
      <c r="AI500" s="560">
        <f t="shared" si="99"/>
        <v>0</v>
      </c>
      <c r="AJ500" s="560">
        <f t="shared" si="100"/>
        <v>0</v>
      </c>
      <c r="AK500" s="560">
        <f t="shared" si="101"/>
        <v>0</v>
      </c>
      <c r="AL500" s="560">
        <f t="shared" si="102"/>
        <v>0</v>
      </c>
      <c r="AM500" s="55"/>
      <c r="AN500" s="55"/>
      <c r="AO500" s="55"/>
      <c r="AP500" s="55"/>
      <c r="AQ500" s="55"/>
      <c r="AR500" s="55"/>
      <c r="AS500" s="55"/>
    </row>
    <row r="501" spans="1:45" s="56" customFormat="1" ht="12.75" customHeight="1" x14ac:dyDescent="0.2">
      <c r="A501" s="40" t="s">
        <v>106</v>
      </c>
      <c r="B501" s="72" t="s">
        <v>698</v>
      </c>
      <c r="C501" s="235"/>
      <c r="D501" s="40" t="s">
        <v>231</v>
      </c>
      <c r="E501" s="475" t="s">
        <v>237</v>
      </c>
      <c r="F501" s="258"/>
      <c r="G501" s="93" t="s">
        <v>172</v>
      </c>
      <c r="H501" s="195" t="s">
        <v>230</v>
      </c>
      <c r="I501" s="209"/>
      <c r="J501" s="209"/>
      <c r="K501" s="209"/>
      <c r="L501" s="209"/>
      <c r="M501" s="200"/>
      <c r="N501" s="96">
        <v>1</v>
      </c>
      <c r="O501" s="761" t="s">
        <v>237</v>
      </c>
      <c r="P501" s="761"/>
      <c r="Q501" s="761"/>
      <c r="R501" s="165">
        <v>12</v>
      </c>
      <c r="S501" s="171">
        <v>6</v>
      </c>
      <c r="T501" s="904"/>
      <c r="U501" s="47"/>
      <c r="V501" s="48" t="str">
        <f t="shared" si="95"/>
        <v/>
      </c>
      <c r="W501" s="49"/>
      <c r="X501" s="617"/>
      <c r="Y501" s="570">
        <f>VLOOKUP(E501,[2]analysis!$B$1:$AB$65536,27,FALSE)</f>
        <v>68.900000000000006</v>
      </c>
      <c r="Z501" s="553">
        <f t="shared" si="104"/>
        <v>68.900000000000006</v>
      </c>
      <c r="AA501" s="54"/>
      <c r="AB501" s="54"/>
      <c r="AC501" s="54"/>
      <c r="AD501" s="54"/>
      <c r="AE501" s="54"/>
      <c r="AF501" s="560">
        <f t="shared" si="92"/>
        <v>0</v>
      </c>
      <c r="AG501" s="560">
        <f t="shared" si="97"/>
        <v>0</v>
      </c>
      <c r="AH501" s="37">
        <f t="shared" si="98"/>
        <v>0</v>
      </c>
      <c r="AI501" s="560">
        <f t="shared" si="99"/>
        <v>0</v>
      </c>
      <c r="AJ501" s="560">
        <f t="shared" si="100"/>
        <v>0</v>
      </c>
      <c r="AK501" s="560">
        <f t="shared" si="101"/>
        <v>0</v>
      </c>
      <c r="AL501" s="560">
        <f t="shared" si="102"/>
        <v>0</v>
      </c>
      <c r="AM501" s="55"/>
      <c r="AN501" s="55"/>
      <c r="AO501" s="55"/>
      <c r="AP501" s="55"/>
      <c r="AQ501" s="55"/>
      <c r="AR501" s="55"/>
      <c r="AS501" s="55"/>
    </row>
    <row r="502" spans="1:45" s="56" customFormat="1" ht="12.75" customHeight="1" x14ac:dyDescent="0.2">
      <c r="A502" s="40" t="s">
        <v>106</v>
      </c>
      <c r="B502" s="72" t="s">
        <v>698</v>
      </c>
      <c r="C502" s="235"/>
      <c r="D502" s="40" t="s">
        <v>231</v>
      </c>
      <c r="E502" s="475" t="s">
        <v>238</v>
      </c>
      <c r="F502" s="258"/>
      <c r="G502" s="93" t="s">
        <v>172</v>
      </c>
      <c r="H502" s="195" t="s">
        <v>230</v>
      </c>
      <c r="I502" s="209"/>
      <c r="J502" s="209"/>
      <c r="K502" s="209"/>
      <c r="L502" s="209"/>
      <c r="M502" s="200"/>
      <c r="N502" s="96">
        <v>1</v>
      </c>
      <c r="O502" s="761" t="s">
        <v>238</v>
      </c>
      <c r="P502" s="761"/>
      <c r="Q502" s="761"/>
      <c r="R502" s="165">
        <v>13</v>
      </c>
      <c r="S502" s="171">
        <v>4.5</v>
      </c>
      <c r="T502" s="904"/>
      <c r="U502" s="47"/>
      <c r="V502" s="48" t="str">
        <f t="shared" si="95"/>
        <v/>
      </c>
      <c r="W502" s="49"/>
      <c r="X502" s="617"/>
      <c r="Y502" s="570">
        <f>VLOOKUP(E502,[2]analysis!$B$1:$AB$65536,27,FALSE)</f>
        <v>68.900000000000006</v>
      </c>
      <c r="Z502" s="553">
        <f t="shared" si="104"/>
        <v>68.900000000000006</v>
      </c>
      <c r="AA502" s="54"/>
      <c r="AB502" s="54"/>
      <c r="AC502" s="54"/>
      <c r="AD502" s="54"/>
      <c r="AE502" s="54"/>
      <c r="AF502" s="560">
        <f t="shared" si="92"/>
        <v>0</v>
      </c>
      <c r="AG502" s="560">
        <f t="shared" si="97"/>
        <v>0</v>
      </c>
      <c r="AH502" s="37">
        <f t="shared" si="98"/>
        <v>0</v>
      </c>
      <c r="AI502" s="560">
        <f t="shared" si="99"/>
        <v>0</v>
      </c>
      <c r="AJ502" s="560">
        <f t="shared" si="100"/>
        <v>0</v>
      </c>
      <c r="AK502" s="560">
        <f t="shared" si="101"/>
        <v>0</v>
      </c>
      <c r="AL502" s="560">
        <f t="shared" si="102"/>
        <v>0</v>
      </c>
      <c r="AM502" s="55"/>
      <c r="AN502" s="55"/>
      <c r="AO502" s="55"/>
      <c r="AP502" s="55"/>
      <c r="AQ502" s="55"/>
      <c r="AR502" s="55"/>
      <c r="AS502" s="55"/>
    </row>
    <row r="503" spans="1:45" s="172" customFormat="1" ht="12.75" customHeight="1" x14ac:dyDescent="0.2">
      <c r="A503" s="40" t="s">
        <v>106</v>
      </c>
      <c r="B503" s="72" t="s">
        <v>698</v>
      </c>
      <c r="C503" s="235"/>
      <c r="D503" s="40" t="s">
        <v>231</v>
      </c>
      <c r="E503" s="475" t="s">
        <v>239</v>
      </c>
      <c r="F503" s="455"/>
      <c r="G503" s="77" t="s">
        <v>172</v>
      </c>
      <c r="H503" s="195" t="s">
        <v>230</v>
      </c>
      <c r="I503" s="209"/>
      <c r="J503" s="209"/>
      <c r="K503" s="209"/>
      <c r="L503" s="209"/>
      <c r="M503" s="200"/>
      <c r="N503" s="96">
        <v>1</v>
      </c>
      <c r="O503" s="761" t="s">
        <v>239</v>
      </c>
      <c r="P503" s="761"/>
      <c r="Q503" s="761"/>
      <c r="R503" s="165">
        <v>9</v>
      </c>
      <c r="S503" s="171">
        <v>4</v>
      </c>
      <c r="T503" s="904"/>
      <c r="U503" s="47"/>
      <c r="V503" s="48" t="str">
        <f t="shared" si="95"/>
        <v/>
      </c>
      <c r="W503" s="49"/>
      <c r="X503" s="617"/>
      <c r="Y503" s="570">
        <f>VLOOKUP(E503,[2]analysis!$B$1:$AB$65536,27,FALSE)</f>
        <v>68.900000000000006</v>
      </c>
      <c r="Z503" s="553">
        <f t="shared" si="104"/>
        <v>68.900000000000006</v>
      </c>
      <c r="AA503" s="54"/>
      <c r="AB503" s="54"/>
      <c r="AC503" s="54"/>
      <c r="AD503" s="54"/>
      <c r="AE503" s="54"/>
      <c r="AF503" s="560">
        <f t="shared" si="92"/>
        <v>0</v>
      </c>
      <c r="AG503" s="560">
        <f t="shared" si="97"/>
        <v>0</v>
      </c>
      <c r="AH503" s="37">
        <f t="shared" si="98"/>
        <v>0</v>
      </c>
      <c r="AI503" s="560">
        <f t="shared" si="99"/>
        <v>0</v>
      </c>
      <c r="AJ503" s="560">
        <f t="shared" si="100"/>
        <v>0</v>
      </c>
      <c r="AK503" s="560">
        <f t="shared" si="101"/>
        <v>0</v>
      </c>
      <c r="AL503" s="560">
        <f t="shared" si="102"/>
        <v>0</v>
      </c>
      <c r="AM503" s="55"/>
      <c r="AN503" s="55"/>
      <c r="AO503" s="55"/>
      <c r="AP503" s="55"/>
      <c r="AQ503" s="55"/>
      <c r="AR503" s="55"/>
      <c r="AS503" s="55"/>
    </row>
    <row r="504" spans="1:45" s="56" customFormat="1" ht="13.5" customHeight="1" thickBot="1" x14ac:dyDescent="0.25">
      <c r="A504" s="50" t="s">
        <v>106</v>
      </c>
      <c r="B504" s="72" t="s">
        <v>698</v>
      </c>
      <c r="C504" s="235"/>
      <c r="D504" s="50" t="s">
        <v>231</v>
      </c>
      <c r="E504" s="476" t="s">
        <v>240</v>
      </c>
      <c r="F504" s="452"/>
      <c r="G504" s="94" t="s">
        <v>172</v>
      </c>
      <c r="H504" s="214" t="s">
        <v>230</v>
      </c>
      <c r="I504" s="215"/>
      <c r="J504" s="215"/>
      <c r="K504" s="215"/>
      <c r="L504" s="215"/>
      <c r="M504" s="216"/>
      <c r="N504" s="65">
        <v>1</v>
      </c>
      <c r="O504" s="762" t="s">
        <v>240</v>
      </c>
      <c r="P504" s="762"/>
      <c r="Q504" s="762"/>
      <c r="R504" s="173">
        <v>14</v>
      </c>
      <c r="S504" s="174">
        <v>6</v>
      </c>
      <c r="T504" s="906"/>
      <c r="U504" s="53"/>
      <c r="V504" s="61" t="str">
        <f t="shared" si="95"/>
        <v/>
      </c>
      <c r="W504" s="62"/>
      <c r="X504" s="618"/>
      <c r="Y504" s="570">
        <f>VLOOKUP(E504,[2]analysis!$B$1:$AB$65536,27,FALSE)</f>
        <v>68.900000000000006</v>
      </c>
      <c r="Z504" s="553">
        <f t="shared" si="104"/>
        <v>68.900000000000006</v>
      </c>
      <c r="AA504" s="54"/>
      <c r="AB504" s="54"/>
      <c r="AC504" s="54"/>
      <c r="AD504" s="54"/>
      <c r="AE504" s="54"/>
      <c r="AF504" s="560">
        <f t="shared" si="92"/>
        <v>0</v>
      </c>
      <c r="AG504" s="560">
        <f t="shared" si="97"/>
        <v>0</v>
      </c>
      <c r="AH504" s="37">
        <f t="shared" si="98"/>
        <v>0</v>
      </c>
      <c r="AI504" s="560">
        <f t="shared" si="99"/>
        <v>0</v>
      </c>
      <c r="AJ504" s="560">
        <f t="shared" si="100"/>
        <v>0</v>
      </c>
      <c r="AK504" s="560">
        <f t="shared" si="101"/>
        <v>0</v>
      </c>
      <c r="AL504" s="560">
        <f t="shared" si="102"/>
        <v>0</v>
      </c>
      <c r="AM504" s="55"/>
      <c r="AN504" s="55"/>
      <c r="AO504" s="55"/>
      <c r="AP504" s="55"/>
      <c r="AQ504" s="55"/>
      <c r="AR504" s="55"/>
      <c r="AS504" s="55"/>
    </row>
    <row r="505" spans="1:45" s="39" customFormat="1" ht="25.5" x14ac:dyDescent="0.2">
      <c r="A505" s="27"/>
      <c r="B505" s="581" t="s">
        <v>698</v>
      </c>
      <c r="C505" s="582"/>
      <c r="D505" s="27" t="s">
        <v>721</v>
      </c>
      <c r="E505" s="869"/>
      <c r="F505" s="451"/>
      <c r="G505" s="70" t="s">
        <v>5</v>
      </c>
      <c r="H505" s="593" t="s">
        <v>331</v>
      </c>
      <c r="I505" s="594"/>
      <c r="J505" s="594"/>
      <c r="K505" s="594"/>
      <c r="L505" s="594"/>
      <c r="M505" s="595"/>
      <c r="N505" s="81"/>
      <c r="O505" s="613" t="s">
        <v>24</v>
      </c>
      <c r="P505" s="614"/>
      <c r="Q505" s="614"/>
      <c r="R505" s="614"/>
      <c r="S505" s="615"/>
      <c r="T505" s="932"/>
      <c r="U505" s="34"/>
      <c r="V505" s="35" t="str">
        <f t="shared" si="95"/>
        <v/>
      </c>
      <c r="W505" s="36"/>
      <c r="X505" s="616">
        <v>19</v>
      </c>
      <c r="Y505" s="570" t="e">
        <f>VLOOKUP(E505,[1]Analysis!$E$1:$W$65536,19,FALSE)</f>
        <v>#N/A</v>
      </c>
      <c r="Z505" s="553" t="e">
        <f t="shared" si="103"/>
        <v>#N/A</v>
      </c>
      <c r="AA505" s="37"/>
      <c r="AB505" s="37"/>
      <c r="AC505" s="37"/>
      <c r="AD505" s="37"/>
      <c r="AE505" s="37"/>
      <c r="AF505" s="560">
        <f t="shared" si="92"/>
        <v>0</v>
      </c>
      <c r="AG505" s="560">
        <f t="shared" si="97"/>
        <v>0</v>
      </c>
      <c r="AH505" s="37">
        <f t="shared" si="98"/>
        <v>0</v>
      </c>
      <c r="AI505" s="560">
        <f t="shared" si="99"/>
        <v>0</v>
      </c>
      <c r="AJ505" s="560">
        <f t="shared" si="100"/>
        <v>0</v>
      </c>
      <c r="AK505" s="560">
        <f t="shared" si="101"/>
        <v>0</v>
      </c>
      <c r="AL505" s="560">
        <f t="shared" si="102"/>
        <v>0</v>
      </c>
      <c r="AM505" s="38"/>
      <c r="AN505" s="38"/>
      <c r="AO505" s="38"/>
      <c r="AP505" s="38"/>
      <c r="AQ505" s="38"/>
      <c r="AR505" s="38"/>
      <c r="AS505" s="38"/>
    </row>
    <row r="506" spans="1:45" s="56" customFormat="1" ht="12.75" customHeight="1" x14ac:dyDescent="0.2">
      <c r="A506" s="157"/>
      <c r="B506" s="72" t="s">
        <v>698</v>
      </c>
      <c r="C506" s="235"/>
      <c r="D506" s="40" t="s">
        <v>721</v>
      </c>
      <c r="E506" s="475" t="s">
        <v>332</v>
      </c>
      <c r="F506" s="258"/>
      <c r="G506" s="93" t="s">
        <v>172</v>
      </c>
      <c r="H506" s="195" t="s">
        <v>331</v>
      </c>
      <c r="I506" s="209"/>
      <c r="J506" s="209"/>
      <c r="K506" s="209"/>
      <c r="L506" s="209"/>
      <c r="M506" s="200"/>
      <c r="N506" s="96">
        <v>100</v>
      </c>
      <c r="O506" s="598" t="s">
        <v>59</v>
      </c>
      <c r="P506" s="599"/>
      <c r="Q506" s="599"/>
      <c r="R506" s="599"/>
      <c r="S506" s="600"/>
      <c r="T506" s="899"/>
      <c r="U506" s="47"/>
      <c r="V506" s="48" t="str">
        <f t="shared" si="95"/>
        <v/>
      </c>
      <c r="W506" s="49"/>
      <c r="X506" s="617"/>
      <c r="Y506" s="570" t="e">
        <f>VLOOKUP(E506,[1]Analysis!$E$1:$W$65536,19,FALSE)</f>
        <v>#N/A</v>
      </c>
      <c r="Z506" s="553" t="e">
        <f t="shared" si="103"/>
        <v>#N/A</v>
      </c>
      <c r="AA506" s="54"/>
      <c r="AB506" s="54"/>
      <c r="AC506" s="54"/>
      <c r="AD506" s="54"/>
      <c r="AE506" s="54"/>
      <c r="AF506" s="560">
        <f t="shared" si="92"/>
        <v>0</v>
      </c>
      <c r="AG506" s="560">
        <f t="shared" si="97"/>
        <v>0</v>
      </c>
      <c r="AH506" s="37">
        <f t="shared" si="98"/>
        <v>0</v>
      </c>
      <c r="AI506" s="560">
        <f t="shared" si="99"/>
        <v>0</v>
      </c>
      <c r="AJ506" s="560">
        <f t="shared" si="100"/>
        <v>0</v>
      </c>
      <c r="AK506" s="560">
        <f t="shared" si="101"/>
        <v>0</v>
      </c>
      <c r="AL506" s="560">
        <f t="shared" si="102"/>
        <v>0</v>
      </c>
      <c r="AM506" s="55"/>
      <c r="AN506" s="55"/>
      <c r="AO506" s="55"/>
      <c r="AP506" s="55"/>
      <c r="AQ506" s="55"/>
      <c r="AR506" s="55"/>
      <c r="AS506" s="55"/>
    </row>
    <row r="507" spans="1:45" s="56" customFormat="1" ht="12.75" customHeight="1" x14ac:dyDescent="0.2">
      <c r="A507" s="157"/>
      <c r="B507" s="72" t="s">
        <v>698</v>
      </c>
      <c r="C507" s="235"/>
      <c r="D507" s="40" t="s">
        <v>721</v>
      </c>
      <c r="E507" s="475" t="s">
        <v>333</v>
      </c>
      <c r="F507" s="258"/>
      <c r="G507" s="93" t="s">
        <v>172</v>
      </c>
      <c r="H507" s="195" t="s">
        <v>331</v>
      </c>
      <c r="I507" s="209"/>
      <c r="J507" s="209"/>
      <c r="K507" s="209"/>
      <c r="L507" s="209"/>
      <c r="M507" s="200"/>
      <c r="N507" s="96">
        <v>100</v>
      </c>
      <c r="O507" s="598" t="s">
        <v>58</v>
      </c>
      <c r="P507" s="599"/>
      <c r="Q507" s="599"/>
      <c r="R507" s="599"/>
      <c r="S507" s="600"/>
      <c r="T507" s="899"/>
      <c r="U507" s="47"/>
      <c r="V507" s="48" t="str">
        <f t="shared" si="95"/>
        <v/>
      </c>
      <c r="W507" s="49"/>
      <c r="X507" s="617"/>
      <c r="Y507" s="570" t="e">
        <f>VLOOKUP(E507,[1]Analysis!$E$1:$W$65536,19,FALSE)</f>
        <v>#N/A</v>
      </c>
      <c r="Z507" s="553" t="e">
        <f t="shared" si="103"/>
        <v>#N/A</v>
      </c>
      <c r="AA507" s="54"/>
      <c r="AB507" s="54"/>
      <c r="AC507" s="54"/>
      <c r="AD507" s="54"/>
      <c r="AE507" s="54"/>
      <c r="AF507" s="560">
        <f t="shared" si="92"/>
        <v>0</v>
      </c>
      <c r="AG507" s="560">
        <f t="shared" si="97"/>
        <v>0</v>
      </c>
      <c r="AH507" s="37">
        <f t="shared" si="98"/>
        <v>0</v>
      </c>
      <c r="AI507" s="560">
        <f t="shared" si="99"/>
        <v>0</v>
      </c>
      <c r="AJ507" s="560">
        <f t="shared" si="100"/>
        <v>0</v>
      </c>
      <c r="AK507" s="560">
        <f t="shared" si="101"/>
        <v>0</v>
      </c>
      <c r="AL507" s="560">
        <f t="shared" si="102"/>
        <v>0</v>
      </c>
      <c r="AM507" s="55"/>
      <c r="AN507" s="55"/>
      <c r="AO507" s="55"/>
      <c r="AP507" s="55"/>
      <c r="AQ507" s="55"/>
      <c r="AR507" s="55"/>
      <c r="AS507" s="55"/>
    </row>
    <row r="508" spans="1:45" s="56" customFormat="1" ht="12.75" customHeight="1" x14ac:dyDescent="0.2">
      <c r="A508" s="157"/>
      <c r="B508" s="72" t="s">
        <v>698</v>
      </c>
      <c r="C508" s="235"/>
      <c r="D508" s="40" t="s">
        <v>721</v>
      </c>
      <c r="E508" s="475" t="s">
        <v>334</v>
      </c>
      <c r="F508" s="258"/>
      <c r="G508" s="93" t="s">
        <v>172</v>
      </c>
      <c r="H508" s="191" t="s">
        <v>331</v>
      </c>
      <c r="I508" s="202"/>
      <c r="J508" s="202"/>
      <c r="K508" s="202"/>
      <c r="L508" s="202"/>
      <c r="M508" s="188"/>
      <c r="N508" s="96">
        <v>100</v>
      </c>
      <c r="O508" s="598" t="s">
        <v>775</v>
      </c>
      <c r="P508" s="599"/>
      <c r="Q508" s="599"/>
      <c r="R508" s="599"/>
      <c r="S508" s="600"/>
      <c r="T508" s="899"/>
      <c r="U508" s="47"/>
      <c r="V508" s="48" t="str">
        <f t="shared" si="95"/>
        <v/>
      </c>
      <c r="W508" s="49"/>
      <c r="X508" s="617"/>
      <c r="Y508" s="570" t="e">
        <f>VLOOKUP(E508,[1]Analysis!$E$1:$W$65536,19,FALSE)</f>
        <v>#N/A</v>
      </c>
      <c r="Z508" s="553" t="e">
        <f t="shared" si="103"/>
        <v>#N/A</v>
      </c>
      <c r="AA508" s="54"/>
      <c r="AB508" s="54"/>
      <c r="AC508" s="54"/>
      <c r="AD508" s="54"/>
      <c r="AE508" s="54"/>
      <c r="AF508" s="560">
        <f t="shared" si="92"/>
        <v>0</v>
      </c>
      <c r="AG508" s="560">
        <f t="shared" si="97"/>
        <v>0</v>
      </c>
      <c r="AH508" s="37">
        <f t="shared" si="98"/>
        <v>0</v>
      </c>
      <c r="AI508" s="560">
        <f t="shared" si="99"/>
        <v>0</v>
      </c>
      <c r="AJ508" s="560">
        <f t="shared" si="100"/>
        <v>0</v>
      </c>
      <c r="AK508" s="560">
        <f t="shared" si="101"/>
        <v>0</v>
      </c>
      <c r="AL508" s="560">
        <f t="shared" si="102"/>
        <v>0</v>
      </c>
      <c r="AM508" s="55"/>
      <c r="AN508" s="55"/>
      <c r="AO508" s="55"/>
      <c r="AP508" s="55"/>
      <c r="AQ508" s="55"/>
      <c r="AR508" s="55"/>
      <c r="AS508" s="55"/>
    </row>
    <row r="509" spans="1:45" s="56" customFormat="1" ht="12.75" customHeight="1" x14ac:dyDescent="0.2">
      <c r="A509" s="157"/>
      <c r="B509" s="72" t="s">
        <v>698</v>
      </c>
      <c r="C509" s="235"/>
      <c r="D509" s="40" t="s">
        <v>721</v>
      </c>
      <c r="E509" s="475" t="s">
        <v>335</v>
      </c>
      <c r="F509" s="258"/>
      <c r="G509" s="93" t="s">
        <v>172</v>
      </c>
      <c r="H509" s="191" t="s">
        <v>331</v>
      </c>
      <c r="I509" s="202"/>
      <c r="J509" s="202"/>
      <c r="K509" s="202"/>
      <c r="L509" s="202"/>
      <c r="M509" s="188"/>
      <c r="N509" s="96">
        <v>100</v>
      </c>
      <c r="O509" s="598" t="s">
        <v>61</v>
      </c>
      <c r="P509" s="599"/>
      <c r="Q509" s="599"/>
      <c r="R509" s="599"/>
      <c r="S509" s="600"/>
      <c r="T509" s="899"/>
      <c r="U509" s="47"/>
      <c r="V509" s="48" t="str">
        <f t="shared" si="95"/>
        <v/>
      </c>
      <c r="W509" s="49"/>
      <c r="X509" s="617"/>
      <c r="Y509" s="570" t="e">
        <f>VLOOKUP(E509,[1]Analysis!$E$1:$W$65536,19,FALSE)</f>
        <v>#N/A</v>
      </c>
      <c r="Z509" s="553" t="e">
        <f t="shared" si="103"/>
        <v>#N/A</v>
      </c>
      <c r="AA509" s="54"/>
      <c r="AB509" s="54"/>
      <c r="AC509" s="54"/>
      <c r="AD509" s="54"/>
      <c r="AE509" s="54"/>
      <c r="AF509" s="560">
        <f t="shared" si="92"/>
        <v>0</v>
      </c>
      <c r="AG509" s="560">
        <f t="shared" si="97"/>
        <v>0</v>
      </c>
      <c r="AH509" s="37">
        <f t="shared" si="98"/>
        <v>0</v>
      </c>
      <c r="AI509" s="560">
        <f t="shared" si="99"/>
        <v>0</v>
      </c>
      <c r="AJ509" s="560">
        <f t="shared" si="100"/>
        <v>0</v>
      </c>
      <c r="AK509" s="560">
        <f t="shared" si="101"/>
        <v>0</v>
      </c>
      <c r="AL509" s="560">
        <f t="shared" si="102"/>
        <v>0</v>
      </c>
      <c r="AM509" s="55"/>
      <c r="AN509" s="55"/>
      <c r="AO509" s="55"/>
      <c r="AP509" s="55"/>
      <c r="AQ509" s="55"/>
      <c r="AR509" s="55"/>
      <c r="AS509" s="55"/>
    </row>
    <row r="510" spans="1:45" s="56" customFormat="1" ht="12.75" customHeight="1" x14ac:dyDescent="0.2">
      <c r="A510" s="157"/>
      <c r="B510" s="72" t="s">
        <v>698</v>
      </c>
      <c r="C510" s="235"/>
      <c r="D510" s="40" t="s">
        <v>721</v>
      </c>
      <c r="E510" s="475" t="s">
        <v>336</v>
      </c>
      <c r="F510" s="258"/>
      <c r="G510" s="93" t="s">
        <v>172</v>
      </c>
      <c r="H510" s="191" t="s">
        <v>331</v>
      </c>
      <c r="I510" s="202"/>
      <c r="J510" s="202"/>
      <c r="K510" s="202"/>
      <c r="L510" s="202"/>
      <c r="M510" s="188"/>
      <c r="N510" s="96">
        <v>100</v>
      </c>
      <c r="O510" s="598" t="s">
        <v>786</v>
      </c>
      <c r="P510" s="599"/>
      <c r="Q510" s="599"/>
      <c r="R510" s="599"/>
      <c r="S510" s="600"/>
      <c r="T510" s="899"/>
      <c r="U510" s="47"/>
      <c r="V510" s="48" t="str">
        <f t="shared" si="95"/>
        <v/>
      </c>
      <c r="W510" s="49"/>
      <c r="X510" s="617"/>
      <c r="Y510" s="570" t="e">
        <f>VLOOKUP(E510,[1]Analysis!$E$1:$W$65536,19,FALSE)</f>
        <v>#N/A</v>
      </c>
      <c r="Z510" s="553" t="e">
        <f t="shared" si="103"/>
        <v>#N/A</v>
      </c>
      <c r="AA510" s="54"/>
      <c r="AB510" s="54"/>
      <c r="AC510" s="54"/>
      <c r="AD510" s="54"/>
      <c r="AE510" s="54"/>
      <c r="AF510" s="560">
        <f t="shared" ref="AF510:AF572" si="105">T510/1.1</f>
        <v>0</v>
      </c>
      <c r="AG510" s="560">
        <f t="shared" si="97"/>
        <v>0</v>
      </c>
      <c r="AH510" s="37">
        <f t="shared" si="98"/>
        <v>0</v>
      </c>
      <c r="AI510" s="560">
        <f t="shared" si="99"/>
        <v>0</v>
      </c>
      <c r="AJ510" s="560">
        <f t="shared" si="100"/>
        <v>0</v>
      </c>
      <c r="AK510" s="560">
        <f t="shared" si="101"/>
        <v>0</v>
      </c>
      <c r="AL510" s="560">
        <f t="shared" si="102"/>
        <v>0</v>
      </c>
      <c r="AM510" s="55"/>
      <c r="AN510" s="55"/>
      <c r="AO510" s="55"/>
      <c r="AP510" s="55"/>
      <c r="AQ510" s="55"/>
      <c r="AR510" s="55"/>
      <c r="AS510" s="55"/>
    </row>
    <row r="511" spans="1:45" s="56" customFormat="1" ht="13.5" customHeight="1" thickBot="1" x14ac:dyDescent="0.25">
      <c r="A511" s="157"/>
      <c r="B511" s="78" t="s">
        <v>698</v>
      </c>
      <c r="C511" s="234"/>
      <c r="D511" s="50" t="s">
        <v>721</v>
      </c>
      <c r="E511" s="476" t="s">
        <v>337</v>
      </c>
      <c r="F511" s="452"/>
      <c r="G511" s="94" t="s">
        <v>172</v>
      </c>
      <c r="H511" s="193" t="s">
        <v>331</v>
      </c>
      <c r="I511" s="203"/>
      <c r="J511" s="203"/>
      <c r="K511" s="203"/>
      <c r="L511" s="203"/>
      <c r="M511" s="189"/>
      <c r="N511" s="65">
        <v>100</v>
      </c>
      <c r="O511" s="608" t="s">
        <v>772</v>
      </c>
      <c r="P511" s="609"/>
      <c r="Q511" s="609"/>
      <c r="R511" s="609"/>
      <c r="S511" s="610"/>
      <c r="T511" s="909"/>
      <c r="U511" s="53"/>
      <c r="V511" s="61" t="str">
        <f t="shared" si="95"/>
        <v/>
      </c>
      <c r="W511" s="62"/>
      <c r="X511" s="617"/>
      <c r="Y511" s="570" t="e">
        <f>VLOOKUP(E511,[1]Analysis!$E$1:$W$65536,19,FALSE)</f>
        <v>#N/A</v>
      </c>
      <c r="Z511" s="553" t="e">
        <f t="shared" si="103"/>
        <v>#N/A</v>
      </c>
      <c r="AA511" s="54"/>
      <c r="AB511" s="54"/>
      <c r="AC511" s="54"/>
      <c r="AD511" s="54"/>
      <c r="AE511" s="54"/>
      <c r="AF511" s="560">
        <f t="shared" si="105"/>
        <v>0</v>
      </c>
      <c r="AG511" s="560">
        <f t="shared" si="97"/>
        <v>0</v>
      </c>
      <c r="AH511" s="37">
        <f t="shared" si="98"/>
        <v>0</v>
      </c>
      <c r="AI511" s="560">
        <f t="shared" si="99"/>
        <v>0</v>
      </c>
      <c r="AJ511" s="560">
        <f t="shared" si="100"/>
        <v>0</v>
      </c>
      <c r="AK511" s="560">
        <f t="shared" si="101"/>
        <v>0</v>
      </c>
      <c r="AL511" s="560">
        <f t="shared" si="102"/>
        <v>0</v>
      </c>
      <c r="AM511" s="55"/>
      <c r="AN511" s="55"/>
      <c r="AO511" s="55"/>
      <c r="AP511" s="55"/>
      <c r="AQ511" s="55"/>
      <c r="AR511" s="55"/>
      <c r="AS511" s="55"/>
    </row>
    <row r="512" spans="1:45" s="39" customFormat="1" ht="25.5" customHeight="1" x14ac:dyDescent="0.2">
      <c r="A512" s="27" t="s">
        <v>400</v>
      </c>
      <c r="B512" s="581" t="s">
        <v>728</v>
      </c>
      <c r="C512" s="582"/>
      <c r="D512" s="28" t="s">
        <v>778</v>
      </c>
      <c r="E512" s="869"/>
      <c r="F512" s="451"/>
      <c r="G512" s="70" t="s">
        <v>5</v>
      </c>
      <c r="H512" s="593" t="s">
        <v>399</v>
      </c>
      <c r="I512" s="594"/>
      <c r="J512" s="594"/>
      <c r="K512" s="594"/>
      <c r="L512" s="594"/>
      <c r="M512" s="595"/>
      <c r="N512" s="81"/>
      <c r="O512" s="613" t="s">
        <v>45</v>
      </c>
      <c r="P512" s="614"/>
      <c r="Q512" s="614"/>
      <c r="R512" s="614"/>
      <c r="S512" s="615"/>
      <c r="T512" s="912"/>
      <c r="U512" s="34"/>
      <c r="V512" s="35" t="str">
        <f t="shared" si="95"/>
        <v/>
      </c>
      <c r="W512" s="36"/>
      <c r="X512" s="617"/>
      <c r="Y512" s="570" t="e">
        <f>VLOOKUP(E512,[1]Analysis!$E$1:$W$65536,19,FALSE)</f>
        <v>#N/A</v>
      </c>
      <c r="Z512" s="553" t="e">
        <f t="shared" si="103"/>
        <v>#N/A</v>
      </c>
      <c r="AA512" s="37"/>
      <c r="AB512" s="37"/>
      <c r="AC512" s="37"/>
      <c r="AD512" s="37"/>
      <c r="AE512" s="37"/>
      <c r="AF512" s="560">
        <f t="shared" si="105"/>
        <v>0</v>
      </c>
      <c r="AG512" s="560">
        <f t="shared" si="97"/>
        <v>0</v>
      </c>
      <c r="AH512" s="37">
        <f t="shared" si="98"/>
        <v>0</v>
      </c>
      <c r="AI512" s="560">
        <f t="shared" si="99"/>
        <v>0</v>
      </c>
      <c r="AJ512" s="560">
        <f t="shared" si="100"/>
        <v>0</v>
      </c>
      <c r="AK512" s="560">
        <f t="shared" si="101"/>
        <v>0</v>
      </c>
      <c r="AL512" s="560">
        <f t="shared" si="102"/>
        <v>0</v>
      </c>
      <c r="AM512" s="38"/>
      <c r="AN512" s="38"/>
      <c r="AO512" s="38"/>
      <c r="AP512" s="38"/>
      <c r="AQ512" s="38"/>
      <c r="AR512" s="38"/>
      <c r="AS512" s="38"/>
    </row>
    <row r="513" spans="1:45" s="56" customFormat="1" ht="12.75" customHeight="1" x14ac:dyDescent="0.2">
      <c r="A513" s="40" t="s">
        <v>400</v>
      </c>
      <c r="B513" s="72" t="s">
        <v>728</v>
      </c>
      <c r="C513" s="235"/>
      <c r="D513" s="40" t="s">
        <v>778</v>
      </c>
      <c r="E513" s="475" t="s">
        <v>401</v>
      </c>
      <c r="F513" s="258"/>
      <c r="G513" s="93" t="s">
        <v>172</v>
      </c>
      <c r="H513" s="195" t="s">
        <v>399</v>
      </c>
      <c r="I513" s="209"/>
      <c r="J513" s="209"/>
      <c r="K513" s="209"/>
      <c r="L513" s="209"/>
      <c r="M513" s="200"/>
      <c r="N513" s="96">
        <v>1</v>
      </c>
      <c r="O513" s="598" t="s">
        <v>46</v>
      </c>
      <c r="P513" s="599"/>
      <c r="Q513" s="599"/>
      <c r="R513" s="599"/>
      <c r="S513" s="600"/>
      <c r="T513" s="892"/>
      <c r="U513" s="47"/>
      <c r="V513" s="48" t="str">
        <f t="shared" si="95"/>
        <v/>
      </c>
      <c r="W513" s="49"/>
      <c r="X513" s="617"/>
      <c r="Y513" s="570" t="e">
        <f>VLOOKUP(E513,[1]Analysis!$E$1:$W$65536,19,FALSE)</f>
        <v>#N/A</v>
      </c>
      <c r="Z513" s="553" t="e">
        <f t="shared" si="103"/>
        <v>#N/A</v>
      </c>
      <c r="AA513" s="54"/>
      <c r="AB513" s="54"/>
      <c r="AC513" s="54"/>
      <c r="AD513" s="54"/>
      <c r="AE513" s="54"/>
      <c r="AF513" s="560">
        <f t="shared" si="105"/>
        <v>0</v>
      </c>
      <c r="AG513" s="560">
        <f t="shared" si="97"/>
        <v>0</v>
      </c>
      <c r="AH513" s="37">
        <f t="shared" si="98"/>
        <v>0</v>
      </c>
      <c r="AI513" s="560">
        <f t="shared" si="99"/>
        <v>0</v>
      </c>
      <c r="AJ513" s="560">
        <f t="shared" si="100"/>
        <v>0</v>
      </c>
      <c r="AK513" s="560">
        <f t="shared" si="101"/>
        <v>0</v>
      </c>
      <c r="AL513" s="560">
        <f t="shared" si="102"/>
        <v>0</v>
      </c>
      <c r="AM513" s="55"/>
      <c r="AN513" s="55"/>
      <c r="AO513" s="55"/>
      <c r="AP513" s="55"/>
      <c r="AQ513" s="55"/>
      <c r="AR513" s="55"/>
      <c r="AS513" s="55"/>
    </row>
    <row r="514" spans="1:45" s="56" customFormat="1" ht="13.5" customHeight="1" x14ac:dyDescent="0.2">
      <c r="A514" s="40" t="s">
        <v>400</v>
      </c>
      <c r="B514" s="72" t="s">
        <v>728</v>
      </c>
      <c r="C514" s="235"/>
      <c r="D514" s="40" t="s">
        <v>778</v>
      </c>
      <c r="E514" s="475" t="s">
        <v>402</v>
      </c>
      <c r="F514" s="258"/>
      <c r="G514" s="93" t="s">
        <v>172</v>
      </c>
      <c r="H514" s="195" t="s">
        <v>399</v>
      </c>
      <c r="I514" s="209"/>
      <c r="J514" s="209"/>
      <c r="K514" s="209"/>
      <c r="L514" s="209"/>
      <c r="M514" s="200"/>
      <c r="N514" s="96">
        <v>1</v>
      </c>
      <c r="O514" s="598" t="s">
        <v>47</v>
      </c>
      <c r="P514" s="599"/>
      <c r="Q514" s="599"/>
      <c r="R514" s="599"/>
      <c r="S514" s="600"/>
      <c r="T514" s="892"/>
      <c r="U514" s="47"/>
      <c r="V514" s="48" t="str">
        <f t="shared" si="95"/>
        <v/>
      </c>
      <c r="W514" s="49"/>
      <c r="X514" s="617"/>
      <c r="Y514" s="570" t="e">
        <f>VLOOKUP(E514,[1]Analysis!$E$1:$W$65536,19,FALSE)</f>
        <v>#N/A</v>
      </c>
      <c r="Z514" s="553" t="e">
        <f t="shared" si="103"/>
        <v>#N/A</v>
      </c>
      <c r="AA514" s="54"/>
      <c r="AB514" s="54"/>
      <c r="AC514" s="54"/>
      <c r="AD514" s="54"/>
      <c r="AE514" s="54"/>
      <c r="AF514" s="560">
        <f t="shared" si="105"/>
        <v>0</v>
      </c>
      <c r="AG514" s="560">
        <f t="shared" si="97"/>
        <v>0</v>
      </c>
      <c r="AH514" s="37">
        <f t="shared" si="98"/>
        <v>0</v>
      </c>
      <c r="AI514" s="560">
        <f t="shared" si="99"/>
        <v>0</v>
      </c>
      <c r="AJ514" s="560">
        <f t="shared" si="100"/>
        <v>0</v>
      </c>
      <c r="AK514" s="560">
        <f t="shared" si="101"/>
        <v>0</v>
      </c>
      <c r="AL514" s="560">
        <f t="shared" si="102"/>
        <v>0</v>
      </c>
      <c r="AM514" s="55"/>
      <c r="AN514" s="55"/>
      <c r="AO514" s="55"/>
      <c r="AP514" s="55"/>
      <c r="AQ514" s="55"/>
      <c r="AR514" s="55"/>
      <c r="AS514" s="55"/>
    </row>
    <row r="515" spans="1:45" s="56" customFormat="1" ht="13.5" customHeight="1" thickBot="1" x14ac:dyDescent="0.25">
      <c r="A515" s="50" t="s">
        <v>400</v>
      </c>
      <c r="B515" s="78" t="s">
        <v>728</v>
      </c>
      <c r="C515" s="234"/>
      <c r="D515" s="50" t="s">
        <v>778</v>
      </c>
      <c r="E515" s="476" t="s">
        <v>403</v>
      </c>
      <c r="F515" s="452"/>
      <c r="G515" s="94" t="s">
        <v>172</v>
      </c>
      <c r="H515" s="214" t="s">
        <v>399</v>
      </c>
      <c r="I515" s="215"/>
      <c r="J515" s="215"/>
      <c r="K515" s="215"/>
      <c r="L515" s="215"/>
      <c r="M515" s="216"/>
      <c r="N515" s="65">
        <v>1</v>
      </c>
      <c r="O515" s="608" t="s">
        <v>48</v>
      </c>
      <c r="P515" s="609"/>
      <c r="Q515" s="609"/>
      <c r="R515" s="609"/>
      <c r="S515" s="610"/>
      <c r="T515" s="929"/>
      <c r="U515" s="53"/>
      <c r="V515" s="61" t="str">
        <f t="shared" si="95"/>
        <v/>
      </c>
      <c r="W515" s="62"/>
      <c r="X515" s="617"/>
      <c r="Y515" s="570" t="e">
        <f>VLOOKUP(E515,[1]Analysis!$E$1:$W$65536,19,FALSE)</f>
        <v>#N/A</v>
      </c>
      <c r="Z515" s="553" t="e">
        <f t="shared" si="103"/>
        <v>#N/A</v>
      </c>
      <c r="AA515" s="54"/>
      <c r="AB515" s="54"/>
      <c r="AC515" s="54"/>
      <c r="AD515" s="54"/>
      <c r="AE515" s="54"/>
      <c r="AF515" s="560">
        <f t="shared" si="105"/>
        <v>0</v>
      </c>
      <c r="AG515" s="560">
        <f t="shared" si="97"/>
        <v>0</v>
      </c>
      <c r="AH515" s="37">
        <f t="shared" si="98"/>
        <v>0</v>
      </c>
      <c r="AI515" s="560">
        <f t="shared" si="99"/>
        <v>0</v>
      </c>
      <c r="AJ515" s="560">
        <f t="shared" si="100"/>
        <v>0</v>
      </c>
      <c r="AK515" s="560">
        <f t="shared" si="101"/>
        <v>0</v>
      </c>
      <c r="AL515" s="560">
        <f t="shared" si="102"/>
        <v>0</v>
      </c>
      <c r="AM515" s="55"/>
      <c r="AN515" s="55"/>
      <c r="AO515" s="55"/>
      <c r="AP515" s="55"/>
      <c r="AQ515" s="55"/>
      <c r="AR515" s="55"/>
      <c r="AS515" s="55"/>
    </row>
    <row r="516" spans="1:45" s="39" customFormat="1" ht="25.5" x14ac:dyDescent="0.2">
      <c r="A516" s="92"/>
      <c r="B516" s="696" t="s">
        <v>715</v>
      </c>
      <c r="C516" s="697"/>
      <c r="D516" s="27" t="s">
        <v>311</v>
      </c>
      <c r="E516" s="869"/>
      <c r="F516" s="451"/>
      <c r="G516" s="70" t="s">
        <v>5</v>
      </c>
      <c r="H516" s="593" t="s">
        <v>310</v>
      </c>
      <c r="I516" s="594"/>
      <c r="J516" s="594"/>
      <c r="K516" s="594"/>
      <c r="L516" s="594"/>
      <c r="M516" s="595"/>
      <c r="N516" s="81"/>
      <c r="O516" s="613" t="s">
        <v>17</v>
      </c>
      <c r="P516" s="614"/>
      <c r="Q516" s="614"/>
      <c r="R516" s="614"/>
      <c r="S516" s="615"/>
      <c r="T516" s="932"/>
      <c r="U516" s="34"/>
      <c r="V516" s="35" t="str">
        <f t="shared" si="95"/>
        <v/>
      </c>
      <c r="W516" s="36"/>
      <c r="X516" s="617"/>
      <c r="Y516" s="570" t="e">
        <f>VLOOKUP(E516,[1]Analysis!$E$1:$W$65536,19,FALSE)</f>
        <v>#N/A</v>
      </c>
      <c r="Z516" s="553" t="e">
        <f t="shared" si="103"/>
        <v>#N/A</v>
      </c>
      <c r="AA516" s="37"/>
      <c r="AB516" s="37"/>
      <c r="AC516" s="37"/>
      <c r="AD516" s="37"/>
      <c r="AE516" s="37"/>
      <c r="AF516" s="560">
        <f t="shared" si="105"/>
        <v>0</v>
      </c>
      <c r="AG516" s="560">
        <f t="shared" si="97"/>
        <v>0</v>
      </c>
      <c r="AH516" s="37">
        <f t="shared" si="98"/>
        <v>0</v>
      </c>
      <c r="AI516" s="560">
        <f t="shared" si="99"/>
        <v>0</v>
      </c>
      <c r="AJ516" s="560">
        <f t="shared" si="100"/>
        <v>0</v>
      </c>
      <c r="AK516" s="560">
        <f t="shared" si="101"/>
        <v>0</v>
      </c>
      <c r="AL516" s="560">
        <f t="shared" si="102"/>
        <v>0</v>
      </c>
      <c r="AM516" s="38"/>
      <c r="AN516" s="38"/>
      <c r="AO516" s="38"/>
      <c r="AP516" s="38"/>
      <c r="AQ516" s="38"/>
      <c r="AR516" s="38"/>
      <c r="AS516" s="38"/>
    </row>
    <row r="517" spans="1:45" s="56" customFormat="1" ht="12.75" customHeight="1" x14ac:dyDescent="0.2">
      <c r="A517" s="157"/>
      <c r="B517" s="232" t="s">
        <v>715</v>
      </c>
      <c r="C517" s="238"/>
      <c r="D517" s="40" t="s">
        <v>311</v>
      </c>
      <c r="E517" s="475" t="s">
        <v>312</v>
      </c>
      <c r="F517" s="258"/>
      <c r="G517" s="93" t="s">
        <v>172</v>
      </c>
      <c r="H517" s="195" t="s">
        <v>310</v>
      </c>
      <c r="I517" s="209"/>
      <c r="J517" s="209"/>
      <c r="K517" s="209"/>
      <c r="L517" s="209"/>
      <c r="M517" s="200"/>
      <c r="N517" s="176">
        <v>400</v>
      </c>
      <c r="O517" s="598" t="s">
        <v>62</v>
      </c>
      <c r="P517" s="599"/>
      <c r="Q517" s="599"/>
      <c r="R517" s="599"/>
      <c r="S517" s="600"/>
      <c r="T517" s="899"/>
      <c r="U517" s="47"/>
      <c r="V517" s="48" t="str">
        <f t="shared" si="95"/>
        <v/>
      </c>
      <c r="W517" s="49"/>
      <c r="X517" s="617"/>
      <c r="Y517" s="570" t="e">
        <f>VLOOKUP(E517,[1]Analysis!$E$1:$W$65536,19,FALSE)</f>
        <v>#N/A</v>
      </c>
      <c r="Z517" s="553" t="e">
        <f t="shared" si="103"/>
        <v>#N/A</v>
      </c>
      <c r="AA517" s="54"/>
      <c r="AB517" s="54"/>
      <c r="AC517" s="54"/>
      <c r="AD517" s="54"/>
      <c r="AE517" s="54"/>
      <c r="AF517" s="560">
        <f t="shared" si="105"/>
        <v>0</v>
      </c>
      <c r="AG517" s="560">
        <f t="shared" si="97"/>
        <v>0</v>
      </c>
      <c r="AH517" s="37">
        <f t="shared" si="98"/>
        <v>0</v>
      </c>
      <c r="AI517" s="560">
        <f t="shared" si="99"/>
        <v>0</v>
      </c>
      <c r="AJ517" s="560">
        <f t="shared" si="100"/>
        <v>0</v>
      </c>
      <c r="AK517" s="560">
        <f t="shared" si="101"/>
        <v>0</v>
      </c>
      <c r="AL517" s="560">
        <f t="shared" si="102"/>
        <v>0</v>
      </c>
      <c r="AM517" s="55"/>
      <c r="AN517" s="55"/>
      <c r="AO517" s="55"/>
      <c r="AP517" s="55"/>
      <c r="AQ517" s="55"/>
      <c r="AR517" s="55"/>
      <c r="AS517" s="55"/>
    </row>
    <row r="518" spans="1:45" s="56" customFormat="1" ht="13.5" customHeight="1" thickBot="1" x14ac:dyDescent="0.25">
      <c r="A518" s="147"/>
      <c r="B518" s="233" t="s">
        <v>715</v>
      </c>
      <c r="C518" s="239"/>
      <c r="D518" s="50" t="s">
        <v>311</v>
      </c>
      <c r="E518" s="476" t="s">
        <v>313</v>
      </c>
      <c r="F518" s="452"/>
      <c r="G518" s="94" t="s">
        <v>172</v>
      </c>
      <c r="H518" s="214" t="s">
        <v>310</v>
      </c>
      <c r="I518" s="215"/>
      <c r="J518" s="215"/>
      <c r="K518" s="215"/>
      <c r="L518" s="215"/>
      <c r="M518" s="216"/>
      <c r="N518" s="177">
        <v>400</v>
      </c>
      <c r="O518" s="608" t="s">
        <v>63</v>
      </c>
      <c r="P518" s="609"/>
      <c r="Q518" s="609"/>
      <c r="R518" s="609"/>
      <c r="S518" s="610"/>
      <c r="T518" s="909"/>
      <c r="U518" s="53"/>
      <c r="V518" s="61" t="str">
        <f t="shared" si="95"/>
        <v/>
      </c>
      <c r="W518" s="62"/>
      <c r="X518" s="617"/>
      <c r="Y518" s="570" t="e">
        <f>VLOOKUP(E518,[1]Analysis!$E$1:$W$65536,19,FALSE)</f>
        <v>#N/A</v>
      </c>
      <c r="Z518" s="553" t="e">
        <f t="shared" si="103"/>
        <v>#N/A</v>
      </c>
      <c r="AA518" s="54"/>
      <c r="AB518" s="54"/>
      <c r="AC518" s="54"/>
      <c r="AD518" s="54"/>
      <c r="AE518" s="54"/>
      <c r="AF518" s="560">
        <f t="shared" si="105"/>
        <v>0</v>
      </c>
      <c r="AG518" s="560">
        <f t="shared" si="97"/>
        <v>0</v>
      </c>
      <c r="AH518" s="37">
        <f t="shared" si="98"/>
        <v>0</v>
      </c>
      <c r="AI518" s="560">
        <f t="shared" si="99"/>
        <v>0</v>
      </c>
      <c r="AJ518" s="560">
        <f t="shared" si="100"/>
        <v>0</v>
      </c>
      <c r="AK518" s="560">
        <f t="shared" si="101"/>
        <v>0</v>
      </c>
      <c r="AL518" s="560">
        <f t="shared" si="102"/>
        <v>0</v>
      </c>
      <c r="AM518" s="55"/>
      <c r="AN518" s="55"/>
      <c r="AO518" s="55"/>
      <c r="AP518" s="55"/>
      <c r="AQ518" s="55"/>
      <c r="AR518" s="55"/>
      <c r="AS518" s="55"/>
    </row>
    <row r="519" spans="1:45" s="39" customFormat="1" ht="27.75" customHeight="1" x14ac:dyDescent="0.2">
      <c r="A519" s="92" t="s">
        <v>110</v>
      </c>
      <c r="B519" s="581" t="s">
        <v>712</v>
      </c>
      <c r="C519" s="582"/>
      <c r="D519" s="27" t="s">
        <v>713</v>
      </c>
      <c r="E519" s="869"/>
      <c r="F519" s="451"/>
      <c r="G519" s="70" t="s">
        <v>5</v>
      </c>
      <c r="H519" s="593" t="s">
        <v>300</v>
      </c>
      <c r="I519" s="594"/>
      <c r="J519" s="594"/>
      <c r="K519" s="594"/>
      <c r="L519" s="594"/>
      <c r="M519" s="595"/>
      <c r="N519" s="81"/>
      <c r="O519" s="613" t="s">
        <v>35</v>
      </c>
      <c r="P519" s="614"/>
      <c r="Q519" s="614"/>
      <c r="R519" s="614"/>
      <c r="S519" s="615"/>
      <c r="T519" s="908"/>
      <c r="U519" s="34"/>
      <c r="V519" s="35" t="str">
        <f t="shared" si="95"/>
        <v/>
      </c>
      <c r="W519" s="36"/>
      <c r="X519" s="617"/>
      <c r="Y519" s="570" t="e">
        <f>VLOOKUP(E519,[1]Analysis!$E$1:$W$65536,19,FALSE)</f>
        <v>#N/A</v>
      </c>
      <c r="Z519" s="553" t="e">
        <f t="shared" si="103"/>
        <v>#N/A</v>
      </c>
      <c r="AA519" s="37"/>
      <c r="AB519" s="37"/>
      <c r="AC519" s="37"/>
      <c r="AD519" s="37"/>
      <c r="AE519" s="37"/>
      <c r="AF519" s="560">
        <f t="shared" si="105"/>
        <v>0</v>
      </c>
      <c r="AG519" s="560">
        <f t="shared" si="97"/>
        <v>0</v>
      </c>
      <c r="AH519" s="37">
        <f t="shared" si="98"/>
        <v>0</v>
      </c>
      <c r="AI519" s="560">
        <f t="shared" si="99"/>
        <v>0</v>
      </c>
      <c r="AJ519" s="560">
        <f t="shared" si="100"/>
        <v>0</v>
      </c>
      <c r="AK519" s="560">
        <f t="shared" si="101"/>
        <v>0</v>
      </c>
      <c r="AL519" s="560">
        <f t="shared" si="102"/>
        <v>0</v>
      </c>
      <c r="AM519" s="38"/>
      <c r="AN519" s="38"/>
      <c r="AO519" s="38"/>
      <c r="AP519" s="38"/>
      <c r="AQ519" s="38"/>
      <c r="AR519" s="38"/>
      <c r="AS519" s="38"/>
    </row>
    <row r="520" spans="1:45" s="56" customFormat="1" ht="12.75" customHeight="1" x14ac:dyDescent="0.2">
      <c r="A520" s="40" t="s">
        <v>110</v>
      </c>
      <c r="B520" s="72" t="s">
        <v>712</v>
      </c>
      <c r="C520" s="235"/>
      <c r="D520" s="40" t="s">
        <v>713</v>
      </c>
      <c r="E520" s="475" t="s">
        <v>301</v>
      </c>
      <c r="F520" s="258"/>
      <c r="G520" s="93" t="s">
        <v>172</v>
      </c>
      <c r="H520" s="195" t="s">
        <v>300</v>
      </c>
      <c r="I520" s="209"/>
      <c r="J520" s="209"/>
      <c r="K520" s="209"/>
      <c r="L520" s="209"/>
      <c r="M520" s="200"/>
      <c r="N520" s="96">
        <v>1</v>
      </c>
      <c r="O520" s="598" t="s">
        <v>73</v>
      </c>
      <c r="P520" s="599"/>
      <c r="Q520" s="599"/>
      <c r="R520" s="599"/>
      <c r="S520" s="600"/>
      <c r="T520" s="899"/>
      <c r="U520" s="47"/>
      <c r="V520" s="48" t="str">
        <f t="shared" si="95"/>
        <v/>
      </c>
      <c r="W520" s="49"/>
      <c r="X520" s="617"/>
      <c r="Y520" s="570" t="e">
        <f>VLOOKUP(E520,[1]Analysis!$E$1:$W$65536,19,FALSE)</f>
        <v>#N/A</v>
      </c>
      <c r="Z520" s="553" t="e">
        <f t="shared" si="103"/>
        <v>#N/A</v>
      </c>
      <c r="AA520" s="54"/>
      <c r="AB520" s="54"/>
      <c r="AC520" s="54"/>
      <c r="AD520" s="54"/>
      <c r="AE520" s="54"/>
      <c r="AF520" s="560">
        <f t="shared" si="105"/>
        <v>0</v>
      </c>
      <c r="AG520" s="560">
        <f t="shared" si="97"/>
        <v>0</v>
      </c>
      <c r="AH520" s="37">
        <f t="shared" si="98"/>
        <v>0</v>
      </c>
      <c r="AI520" s="560">
        <f t="shared" si="99"/>
        <v>0</v>
      </c>
      <c r="AJ520" s="560">
        <f t="shared" si="100"/>
        <v>0</v>
      </c>
      <c r="AK520" s="560">
        <f t="shared" si="101"/>
        <v>0</v>
      </c>
      <c r="AL520" s="560">
        <f t="shared" si="102"/>
        <v>0</v>
      </c>
      <c r="AM520" s="55"/>
      <c r="AN520" s="55"/>
      <c r="AO520" s="55"/>
      <c r="AP520" s="55"/>
      <c r="AQ520" s="55"/>
      <c r="AR520" s="55"/>
      <c r="AS520" s="55"/>
    </row>
    <row r="521" spans="1:45" s="56" customFormat="1" ht="12.75" customHeight="1" x14ac:dyDescent="0.2">
      <c r="A521" s="40" t="s">
        <v>110</v>
      </c>
      <c r="B521" s="72" t="s">
        <v>712</v>
      </c>
      <c r="C521" s="235"/>
      <c r="D521" s="40" t="s">
        <v>713</v>
      </c>
      <c r="E521" s="475" t="s">
        <v>302</v>
      </c>
      <c r="F521" s="258"/>
      <c r="G521" s="93" t="s">
        <v>172</v>
      </c>
      <c r="H521" s="195" t="s">
        <v>300</v>
      </c>
      <c r="I521" s="209"/>
      <c r="J521" s="209"/>
      <c r="K521" s="209"/>
      <c r="L521" s="209"/>
      <c r="M521" s="200"/>
      <c r="N521" s="96">
        <v>1</v>
      </c>
      <c r="O521" s="598" t="s">
        <v>74</v>
      </c>
      <c r="P521" s="599"/>
      <c r="Q521" s="599"/>
      <c r="R521" s="599"/>
      <c r="S521" s="600"/>
      <c r="T521" s="899"/>
      <c r="U521" s="47"/>
      <c r="V521" s="48" t="str">
        <f t="shared" si="95"/>
        <v/>
      </c>
      <c r="W521" s="49"/>
      <c r="X521" s="617"/>
      <c r="Y521" s="570" t="e">
        <f>VLOOKUP(E521,[1]Analysis!$E$1:$W$65536,19,FALSE)</f>
        <v>#N/A</v>
      </c>
      <c r="Z521" s="553" t="e">
        <f t="shared" si="103"/>
        <v>#N/A</v>
      </c>
      <c r="AA521" s="54"/>
      <c r="AB521" s="54"/>
      <c r="AC521" s="54"/>
      <c r="AD521" s="54"/>
      <c r="AE521" s="54"/>
      <c r="AF521" s="560">
        <f t="shared" si="105"/>
        <v>0</v>
      </c>
      <c r="AG521" s="560">
        <f t="shared" si="97"/>
        <v>0</v>
      </c>
      <c r="AH521" s="37">
        <f t="shared" si="98"/>
        <v>0</v>
      </c>
      <c r="AI521" s="560">
        <f t="shared" si="99"/>
        <v>0</v>
      </c>
      <c r="AJ521" s="560">
        <f t="shared" si="100"/>
        <v>0</v>
      </c>
      <c r="AK521" s="560">
        <f t="shared" si="101"/>
        <v>0</v>
      </c>
      <c r="AL521" s="560">
        <f t="shared" si="102"/>
        <v>0</v>
      </c>
      <c r="AM521" s="55"/>
      <c r="AN521" s="55"/>
      <c r="AO521" s="55"/>
      <c r="AP521" s="55"/>
      <c r="AQ521" s="55"/>
      <c r="AR521" s="55"/>
      <c r="AS521" s="55"/>
    </row>
    <row r="522" spans="1:45" s="56" customFormat="1" ht="13.5" customHeight="1" thickBot="1" x14ac:dyDescent="0.25">
      <c r="A522" s="127" t="s">
        <v>110</v>
      </c>
      <c r="B522" s="72" t="s">
        <v>712</v>
      </c>
      <c r="C522" s="235"/>
      <c r="D522" s="50" t="s">
        <v>713</v>
      </c>
      <c r="E522" s="476" t="s">
        <v>303</v>
      </c>
      <c r="F522" s="452"/>
      <c r="G522" s="94" t="s">
        <v>172</v>
      </c>
      <c r="H522" s="214" t="s">
        <v>300</v>
      </c>
      <c r="I522" s="215"/>
      <c r="J522" s="215"/>
      <c r="K522" s="215"/>
      <c r="L522" s="215"/>
      <c r="M522" s="216"/>
      <c r="N522" s="65">
        <v>1</v>
      </c>
      <c r="O522" s="608" t="s">
        <v>75</v>
      </c>
      <c r="P522" s="609"/>
      <c r="Q522" s="609"/>
      <c r="R522" s="609"/>
      <c r="S522" s="610"/>
      <c r="T522" s="909"/>
      <c r="U522" s="53"/>
      <c r="V522" s="61" t="str">
        <f t="shared" si="95"/>
        <v/>
      </c>
      <c r="W522" s="62"/>
      <c r="X522" s="617"/>
      <c r="Y522" s="570" t="e">
        <f>VLOOKUP(E522,[1]Analysis!$E$1:$W$65536,19,FALSE)</f>
        <v>#N/A</v>
      </c>
      <c r="Z522" s="553" t="e">
        <f t="shared" si="103"/>
        <v>#N/A</v>
      </c>
      <c r="AA522" s="54"/>
      <c r="AB522" s="54"/>
      <c r="AC522" s="54"/>
      <c r="AD522" s="54"/>
      <c r="AE522" s="54"/>
      <c r="AF522" s="560">
        <f t="shared" si="105"/>
        <v>0</v>
      </c>
      <c r="AG522" s="560">
        <f t="shared" si="97"/>
        <v>0</v>
      </c>
      <c r="AH522" s="37">
        <f t="shared" si="98"/>
        <v>0</v>
      </c>
      <c r="AI522" s="560">
        <f t="shared" si="99"/>
        <v>0</v>
      </c>
      <c r="AJ522" s="560">
        <f t="shared" si="100"/>
        <v>0</v>
      </c>
      <c r="AK522" s="560">
        <f t="shared" si="101"/>
        <v>0</v>
      </c>
      <c r="AL522" s="560">
        <f t="shared" si="102"/>
        <v>0</v>
      </c>
      <c r="AM522" s="55"/>
      <c r="AN522" s="55"/>
      <c r="AO522" s="55"/>
      <c r="AP522" s="55"/>
      <c r="AQ522" s="55"/>
      <c r="AR522" s="55"/>
      <c r="AS522" s="55"/>
    </row>
    <row r="523" spans="1:45" s="39" customFormat="1" ht="25.5" x14ac:dyDescent="0.2">
      <c r="A523" s="131"/>
      <c r="B523" s="72" t="s">
        <v>712</v>
      </c>
      <c r="C523" s="235"/>
      <c r="D523" s="92" t="s">
        <v>718</v>
      </c>
      <c r="E523" s="474"/>
      <c r="F523" s="451"/>
      <c r="G523" s="70" t="s">
        <v>5</v>
      </c>
      <c r="H523" s="593" t="s">
        <v>319</v>
      </c>
      <c r="I523" s="594"/>
      <c r="J523" s="594"/>
      <c r="K523" s="594"/>
      <c r="L523" s="594"/>
      <c r="M523" s="595"/>
      <c r="N523" s="81"/>
      <c r="O523" s="613" t="s">
        <v>17</v>
      </c>
      <c r="P523" s="614"/>
      <c r="Q523" s="614"/>
      <c r="R523" s="614"/>
      <c r="S523" s="615"/>
      <c r="T523" s="908"/>
      <c r="U523" s="34"/>
      <c r="V523" s="35" t="str">
        <f t="shared" si="95"/>
        <v/>
      </c>
      <c r="W523" s="36"/>
      <c r="X523" s="617"/>
      <c r="Y523" s="570" t="e">
        <f>VLOOKUP(E523,[1]Analysis!$E$1:$W$65536,19,FALSE)</f>
        <v>#N/A</v>
      </c>
      <c r="Z523" s="553" t="e">
        <f t="shared" si="103"/>
        <v>#N/A</v>
      </c>
      <c r="AA523" s="37"/>
      <c r="AB523" s="37"/>
      <c r="AC523" s="37"/>
      <c r="AD523" s="37"/>
      <c r="AE523" s="37"/>
      <c r="AF523" s="560">
        <f t="shared" si="105"/>
        <v>0</v>
      </c>
      <c r="AG523" s="560">
        <f t="shared" si="97"/>
        <v>0</v>
      </c>
      <c r="AH523" s="37">
        <f t="shared" si="98"/>
        <v>0</v>
      </c>
      <c r="AI523" s="560">
        <f t="shared" si="99"/>
        <v>0</v>
      </c>
      <c r="AJ523" s="560">
        <f t="shared" si="100"/>
        <v>0</v>
      </c>
      <c r="AK523" s="560">
        <f t="shared" si="101"/>
        <v>0</v>
      </c>
      <c r="AL523" s="560">
        <f t="shared" si="102"/>
        <v>0</v>
      </c>
      <c r="AM523" s="38"/>
      <c r="AN523" s="38"/>
      <c r="AO523" s="38"/>
      <c r="AP523" s="38"/>
      <c r="AQ523" s="38"/>
      <c r="AR523" s="38"/>
      <c r="AS523" s="38"/>
    </row>
    <row r="524" spans="1:45" s="56" customFormat="1" ht="12.75" customHeight="1" x14ac:dyDescent="0.2">
      <c r="A524" s="157"/>
      <c r="B524" s="72" t="s">
        <v>712</v>
      </c>
      <c r="C524" s="235"/>
      <c r="D524" s="40" t="s">
        <v>718</v>
      </c>
      <c r="E524" s="470" t="s">
        <v>320</v>
      </c>
      <c r="F524" s="258"/>
      <c r="G524" s="93" t="s">
        <v>172</v>
      </c>
      <c r="H524" s="800" t="s">
        <v>319</v>
      </c>
      <c r="I524" s="801"/>
      <c r="J524" s="801"/>
      <c r="K524" s="801"/>
      <c r="L524" s="801"/>
      <c r="M524" s="802"/>
      <c r="N524" s="96">
        <v>144</v>
      </c>
      <c r="O524" s="598" t="s">
        <v>70</v>
      </c>
      <c r="P524" s="599"/>
      <c r="Q524" s="599"/>
      <c r="R524" s="599"/>
      <c r="S524" s="600"/>
      <c r="T524" s="899"/>
      <c r="U524" s="47"/>
      <c r="V524" s="48" t="str">
        <f t="shared" si="95"/>
        <v/>
      </c>
      <c r="W524" s="49"/>
      <c r="X524" s="617"/>
      <c r="Y524" s="570" t="e">
        <f>VLOOKUP(E524,[1]Analysis!$E$1:$W$65536,19,FALSE)</f>
        <v>#N/A</v>
      </c>
      <c r="Z524" s="553" t="e">
        <f t="shared" si="103"/>
        <v>#N/A</v>
      </c>
      <c r="AA524" s="54"/>
      <c r="AB524" s="54"/>
      <c r="AC524" s="54"/>
      <c r="AD524" s="54"/>
      <c r="AE524" s="54"/>
      <c r="AF524" s="560">
        <f t="shared" si="105"/>
        <v>0</v>
      </c>
      <c r="AG524" s="560">
        <f t="shared" si="97"/>
        <v>0</v>
      </c>
      <c r="AH524" s="37">
        <f t="shared" si="98"/>
        <v>0</v>
      </c>
      <c r="AI524" s="560">
        <f t="shared" si="99"/>
        <v>0</v>
      </c>
      <c r="AJ524" s="560">
        <f t="shared" si="100"/>
        <v>0</v>
      </c>
      <c r="AK524" s="560">
        <f t="shared" si="101"/>
        <v>0</v>
      </c>
      <c r="AL524" s="560">
        <f t="shared" si="102"/>
        <v>0</v>
      </c>
      <c r="AM524" s="55"/>
      <c r="AN524" s="55"/>
      <c r="AO524" s="55"/>
      <c r="AP524" s="55"/>
      <c r="AQ524" s="55"/>
      <c r="AR524" s="55"/>
      <c r="AS524" s="55"/>
    </row>
    <row r="525" spans="1:45" s="56" customFormat="1" ht="13.5" customHeight="1" thickBot="1" x14ac:dyDescent="0.25">
      <c r="A525" s="157"/>
      <c r="B525" s="72" t="s">
        <v>712</v>
      </c>
      <c r="C525" s="235"/>
      <c r="D525" s="40" t="s">
        <v>718</v>
      </c>
      <c r="E525" s="872" t="s">
        <v>321</v>
      </c>
      <c r="F525" s="452"/>
      <c r="G525" s="94" t="s">
        <v>172</v>
      </c>
      <c r="H525" s="803" t="s">
        <v>319</v>
      </c>
      <c r="I525" s="804"/>
      <c r="J525" s="804"/>
      <c r="K525" s="804"/>
      <c r="L525" s="804"/>
      <c r="M525" s="805"/>
      <c r="N525" s="65">
        <v>144</v>
      </c>
      <c r="O525" s="608" t="s">
        <v>71</v>
      </c>
      <c r="P525" s="609"/>
      <c r="Q525" s="609"/>
      <c r="R525" s="609"/>
      <c r="S525" s="610"/>
      <c r="T525" s="909"/>
      <c r="U525" s="53"/>
      <c r="V525" s="61" t="str">
        <f t="shared" si="95"/>
        <v/>
      </c>
      <c r="W525" s="62"/>
      <c r="X525" s="617"/>
      <c r="Y525" s="570" t="e">
        <f>VLOOKUP(E525,[1]Analysis!$E$1:$W$65536,19,FALSE)</f>
        <v>#N/A</v>
      </c>
      <c r="Z525" s="553" t="e">
        <f t="shared" si="103"/>
        <v>#N/A</v>
      </c>
      <c r="AA525" s="54"/>
      <c r="AB525" s="54"/>
      <c r="AC525" s="54"/>
      <c r="AD525" s="54"/>
      <c r="AE525" s="54"/>
      <c r="AF525" s="560">
        <f t="shared" si="105"/>
        <v>0</v>
      </c>
      <c r="AG525" s="560">
        <f t="shared" si="97"/>
        <v>0</v>
      </c>
      <c r="AH525" s="37">
        <f t="shared" si="98"/>
        <v>0</v>
      </c>
      <c r="AI525" s="560">
        <f t="shared" si="99"/>
        <v>0</v>
      </c>
      <c r="AJ525" s="560">
        <f t="shared" si="100"/>
        <v>0</v>
      </c>
      <c r="AK525" s="560">
        <f t="shared" si="101"/>
        <v>0</v>
      </c>
      <c r="AL525" s="560">
        <f t="shared" si="102"/>
        <v>0</v>
      </c>
      <c r="AM525" s="55"/>
      <c r="AN525" s="55"/>
      <c r="AO525" s="55"/>
      <c r="AP525" s="55"/>
      <c r="AQ525" s="55"/>
      <c r="AR525" s="55"/>
      <c r="AS525" s="55"/>
    </row>
    <row r="526" spans="1:45" s="39" customFormat="1" ht="12.75" customHeight="1" x14ac:dyDescent="0.2">
      <c r="A526" s="92"/>
      <c r="B526" s="72" t="s">
        <v>712</v>
      </c>
      <c r="C526" s="235"/>
      <c r="D526" s="40" t="s">
        <v>718</v>
      </c>
      <c r="E526" s="474"/>
      <c r="F526" s="451"/>
      <c r="G526" s="70" t="s">
        <v>5</v>
      </c>
      <c r="H526" s="593" t="s">
        <v>322</v>
      </c>
      <c r="I526" s="594"/>
      <c r="J526" s="594"/>
      <c r="K526" s="594"/>
      <c r="L526" s="594"/>
      <c r="M526" s="595"/>
      <c r="N526" s="81"/>
      <c r="O526" s="613" t="s">
        <v>17</v>
      </c>
      <c r="P526" s="614"/>
      <c r="Q526" s="614"/>
      <c r="R526" s="614"/>
      <c r="S526" s="615"/>
      <c r="T526" s="908"/>
      <c r="U526" s="34"/>
      <c r="V526" s="35" t="str">
        <f t="shared" si="95"/>
        <v/>
      </c>
      <c r="W526" s="36"/>
      <c r="X526" s="617"/>
      <c r="Y526" s="570" t="e">
        <f>VLOOKUP(E526,[1]Analysis!$E$1:$W$65536,19,FALSE)</f>
        <v>#N/A</v>
      </c>
      <c r="Z526" s="553" t="e">
        <f t="shared" si="103"/>
        <v>#N/A</v>
      </c>
      <c r="AA526" s="37"/>
      <c r="AB526" s="37"/>
      <c r="AC526" s="37"/>
      <c r="AD526" s="37"/>
      <c r="AE526" s="37"/>
      <c r="AF526" s="560">
        <f t="shared" si="105"/>
        <v>0</v>
      </c>
      <c r="AG526" s="560">
        <f t="shared" si="97"/>
        <v>0</v>
      </c>
      <c r="AH526" s="37">
        <f t="shared" si="98"/>
        <v>0</v>
      </c>
      <c r="AI526" s="560">
        <f t="shared" si="99"/>
        <v>0</v>
      </c>
      <c r="AJ526" s="560">
        <f t="shared" si="100"/>
        <v>0</v>
      </c>
      <c r="AK526" s="560">
        <f t="shared" si="101"/>
        <v>0</v>
      </c>
      <c r="AL526" s="560">
        <f t="shared" si="102"/>
        <v>0</v>
      </c>
      <c r="AM526" s="38"/>
      <c r="AN526" s="38"/>
      <c r="AO526" s="38"/>
      <c r="AP526" s="38"/>
      <c r="AQ526" s="38"/>
      <c r="AR526" s="38"/>
      <c r="AS526" s="38"/>
    </row>
    <row r="527" spans="1:45" s="56" customFormat="1" ht="12.75" customHeight="1" x14ac:dyDescent="0.2">
      <c r="A527" s="157"/>
      <c r="B527" s="72" t="s">
        <v>712</v>
      </c>
      <c r="C527" s="235"/>
      <c r="D527" s="40" t="s">
        <v>718</v>
      </c>
      <c r="E527" s="470" t="s">
        <v>323</v>
      </c>
      <c r="F527" s="258"/>
      <c r="G527" s="93" t="s">
        <v>172</v>
      </c>
      <c r="H527" s="195" t="s">
        <v>322</v>
      </c>
      <c r="I527" s="209"/>
      <c r="J527" s="209"/>
      <c r="K527" s="209"/>
      <c r="L527" s="209"/>
      <c r="M527" s="200"/>
      <c r="N527" s="96">
        <v>100</v>
      </c>
      <c r="O527" s="598" t="s">
        <v>66</v>
      </c>
      <c r="P527" s="599"/>
      <c r="Q527" s="599"/>
      <c r="R527" s="599"/>
      <c r="S527" s="600"/>
      <c r="T527" s="899"/>
      <c r="U527" s="47"/>
      <c r="V527" s="48" t="str">
        <f t="shared" si="95"/>
        <v/>
      </c>
      <c r="W527" s="49"/>
      <c r="X527" s="617"/>
      <c r="Y527" s="570" t="e">
        <f>VLOOKUP(E527,[1]Analysis!$E$1:$W$65536,19,FALSE)</f>
        <v>#N/A</v>
      </c>
      <c r="Z527" s="553" t="e">
        <f t="shared" si="103"/>
        <v>#N/A</v>
      </c>
      <c r="AA527" s="54"/>
      <c r="AB527" s="54"/>
      <c r="AC527" s="54"/>
      <c r="AD527" s="54"/>
      <c r="AE527" s="54"/>
      <c r="AF527" s="560">
        <f t="shared" si="105"/>
        <v>0</v>
      </c>
      <c r="AG527" s="560">
        <f t="shared" si="97"/>
        <v>0</v>
      </c>
      <c r="AH527" s="37">
        <f t="shared" si="98"/>
        <v>0</v>
      </c>
      <c r="AI527" s="560">
        <f t="shared" si="99"/>
        <v>0</v>
      </c>
      <c r="AJ527" s="560">
        <f t="shared" si="100"/>
        <v>0</v>
      </c>
      <c r="AK527" s="560">
        <f t="shared" si="101"/>
        <v>0</v>
      </c>
      <c r="AL527" s="560">
        <f t="shared" si="102"/>
        <v>0</v>
      </c>
      <c r="AM527" s="55"/>
      <c r="AN527" s="55"/>
      <c r="AO527" s="55"/>
      <c r="AP527" s="55"/>
      <c r="AQ527" s="55"/>
      <c r="AR527" s="55"/>
      <c r="AS527" s="55"/>
    </row>
    <row r="528" spans="1:45" s="56" customFormat="1" ht="12.75" customHeight="1" x14ac:dyDescent="0.2">
      <c r="A528" s="157"/>
      <c r="B528" s="72" t="s">
        <v>712</v>
      </c>
      <c r="C528" s="235"/>
      <c r="D528" s="40" t="s">
        <v>718</v>
      </c>
      <c r="E528" s="470" t="s">
        <v>324</v>
      </c>
      <c r="F528" s="258"/>
      <c r="G528" s="93" t="s">
        <v>172</v>
      </c>
      <c r="H528" s="195" t="s">
        <v>322</v>
      </c>
      <c r="I528" s="209"/>
      <c r="J528" s="209"/>
      <c r="K528" s="209"/>
      <c r="L528" s="209"/>
      <c r="M528" s="200"/>
      <c r="N528" s="96">
        <v>100</v>
      </c>
      <c r="O528" s="598" t="s">
        <v>67</v>
      </c>
      <c r="P528" s="599"/>
      <c r="Q528" s="599"/>
      <c r="R528" s="599"/>
      <c r="S528" s="600"/>
      <c r="T528" s="899"/>
      <c r="U528" s="47"/>
      <c r="V528" s="48" t="str">
        <f t="shared" si="95"/>
        <v/>
      </c>
      <c r="W528" s="49"/>
      <c r="X528" s="617"/>
      <c r="Y528" s="570" t="e">
        <f>VLOOKUP(E528,[1]Analysis!$E$1:$W$65536,19,FALSE)</f>
        <v>#N/A</v>
      </c>
      <c r="Z528" s="553" t="e">
        <f t="shared" si="103"/>
        <v>#N/A</v>
      </c>
      <c r="AA528" s="54"/>
      <c r="AB528" s="54"/>
      <c r="AC528" s="54"/>
      <c r="AD528" s="54"/>
      <c r="AE528" s="54"/>
      <c r="AF528" s="560">
        <f t="shared" si="105"/>
        <v>0</v>
      </c>
      <c r="AG528" s="560">
        <f t="shared" si="97"/>
        <v>0</v>
      </c>
      <c r="AH528" s="37">
        <f t="shared" si="98"/>
        <v>0</v>
      </c>
      <c r="AI528" s="560">
        <f t="shared" si="99"/>
        <v>0</v>
      </c>
      <c r="AJ528" s="560">
        <f t="shared" si="100"/>
        <v>0</v>
      </c>
      <c r="AK528" s="560">
        <f t="shared" si="101"/>
        <v>0</v>
      </c>
      <c r="AL528" s="560">
        <f t="shared" si="102"/>
        <v>0</v>
      </c>
      <c r="AM528" s="55"/>
      <c r="AN528" s="55"/>
      <c r="AO528" s="55"/>
      <c r="AP528" s="55"/>
      <c r="AQ528" s="55"/>
      <c r="AR528" s="55"/>
      <c r="AS528" s="55"/>
    </row>
    <row r="529" spans="1:45" s="56" customFormat="1" ht="12.75" customHeight="1" x14ac:dyDescent="0.2">
      <c r="A529" s="157"/>
      <c r="B529" s="72" t="s">
        <v>712</v>
      </c>
      <c r="C529" s="235"/>
      <c r="D529" s="40" t="s">
        <v>718</v>
      </c>
      <c r="E529" s="470" t="s">
        <v>325</v>
      </c>
      <c r="F529" s="258"/>
      <c r="G529" s="93" t="s">
        <v>172</v>
      </c>
      <c r="H529" s="195" t="s">
        <v>322</v>
      </c>
      <c r="I529" s="209"/>
      <c r="J529" s="209"/>
      <c r="K529" s="209"/>
      <c r="L529" s="209"/>
      <c r="M529" s="200"/>
      <c r="N529" s="96">
        <v>100</v>
      </c>
      <c r="O529" s="598" t="s">
        <v>68</v>
      </c>
      <c r="P529" s="599"/>
      <c r="Q529" s="599"/>
      <c r="R529" s="599"/>
      <c r="S529" s="600"/>
      <c r="T529" s="899"/>
      <c r="U529" s="47"/>
      <c r="V529" s="48" t="str">
        <f t="shared" ref="V529:V590" si="106">IF(U529*T529=0,"",U529*T529)</f>
        <v/>
      </c>
      <c r="W529" s="49"/>
      <c r="X529" s="617"/>
      <c r="Y529" s="570" t="e">
        <f>VLOOKUP(E529,[1]Analysis!$E$1:$W$65536,19,FALSE)</f>
        <v>#N/A</v>
      </c>
      <c r="Z529" s="553" t="e">
        <f t="shared" si="103"/>
        <v>#N/A</v>
      </c>
      <c r="AA529" s="54"/>
      <c r="AB529" s="54"/>
      <c r="AC529" s="54"/>
      <c r="AD529" s="54"/>
      <c r="AE529" s="54"/>
      <c r="AF529" s="560">
        <f t="shared" si="105"/>
        <v>0</v>
      </c>
      <c r="AG529" s="560">
        <f t="shared" si="97"/>
        <v>0</v>
      </c>
      <c r="AH529" s="37">
        <f t="shared" si="98"/>
        <v>0</v>
      </c>
      <c r="AI529" s="560">
        <f t="shared" si="99"/>
        <v>0</v>
      </c>
      <c r="AJ529" s="560">
        <f t="shared" si="100"/>
        <v>0</v>
      </c>
      <c r="AK529" s="560">
        <f t="shared" si="101"/>
        <v>0</v>
      </c>
      <c r="AL529" s="560">
        <f t="shared" si="102"/>
        <v>0</v>
      </c>
      <c r="AM529" s="55"/>
      <c r="AN529" s="55"/>
      <c r="AO529" s="55"/>
      <c r="AP529" s="55"/>
      <c r="AQ529" s="55"/>
      <c r="AR529" s="55"/>
      <c r="AS529" s="55"/>
    </row>
    <row r="530" spans="1:45" s="56" customFormat="1" ht="13.5" customHeight="1" thickBot="1" x14ac:dyDescent="0.25">
      <c r="A530" s="157"/>
      <c r="B530" s="72" t="s">
        <v>712</v>
      </c>
      <c r="C530" s="235"/>
      <c r="D530" s="50" t="s">
        <v>718</v>
      </c>
      <c r="E530" s="872" t="s">
        <v>326</v>
      </c>
      <c r="F530" s="452"/>
      <c r="G530" s="94" t="s">
        <v>172</v>
      </c>
      <c r="H530" s="214" t="s">
        <v>322</v>
      </c>
      <c r="I530" s="215"/>
      <c r="J530" s="215"/>
      <c r="K530" s="215"/>
      <c r="L530" s="215"/>
      <c r="M530" s="216"/>
      <c r="N530" s="65">
        <v>100</v>
      </c>
      <c r="O530" s="608" t="s">
        <v>69</v>
      </c>
      <c r="P530" s="609"/>
      <c r="Q530" s="609"/>
      <c r="R530" s="609"/>
      <c r="S530" s="610"/>
      <c r="T530" s="909"/>
      <c r="U530" s="53"/>
      <c r="V530" s="61" t="str">
        <f t="shared" si="106"/>
        <v/>
      </c>
      <c r="W530" s="62"/>
      <c r="X530" s="617"/>
      <c r="Y530" s="570" t="e">
        <f>VLOOKUP(E530,[1]Analysis!$E$1:$W$65536,19,FALSE)</f>
        <v>#N/A</v>
      </c>
      <c r="Z530" s="553" t="e">
        <f t="shared" si="103"/>
        <v>#N/A</v>
      </c>
      <c r="AA530" s="54"/>
      <c r="AB530" s="54"/>
      <c r="AC530" s="54"/>
      <c r="AD530" s="54"/>
      <c r="AE530" s="54"/>
      <c r="AF530" s="560">
        <f t="shared" si="105"/>
        <v>0</v>
      </c>
      <c r="AG530" s="560">
        <f t="shared" si="97"/>
        <v>0</v>
      </c>
      <c r="AH530" s="37">
        <f t="shared" si="98"/>
        <v>0</v>
      </c>
      <c r="AI530" s="560">
        <f t="shared" si="99"/>
        <v>0</v>
      </c>
      <c r="AJ530" s="560">
        <f t="shared" si="100"/>
        <v>0</v>
      </c>
      <c r="AK530" s="560">
        <f t="shared" si="101"/>
        <v>0</v>
      </c>
      <c r="AL530" s="560">
        <f t="shared" si="102"/>
        <v>0</v>
      </c>
      <c r="AM530" s="55"/>
      <c r="AN530" s="55"/>
      <c r="AO530" s="55"/>
      <c r="AP530" s="55"/>
      <c r="AQ530" s="55"/>
      <c r="AR530" s="55"/>
      <c r="AS530" s="55"/>
    </row>
    <row r="531" spans="1:45" s="39" customFormat="1" ht="12.75" customHeight="1" x14ac:dyDescent="0.2">
      <c r="A531" s="92"/>
      <c r="B531" s="72" t="s">
        <v>712</v>
      </c>
      <c r="C531" s="235"/>
      <c r="D531" s="27" t="s">
        <v>717</v>
      </c>
      <c r="E531" s="869"/>
      <c r="F531" s="451"/>
      <c r="G531" s="70" t="s">
        <v>5</v>
      </c>
      <c r="H531" s="593" t="s">
        <v>886</v>
      </c>
      <c r="I531" s="594"/>
      <c r="J531" s="594"/>
      <c r="K531" s="594"/>
      <c r="L531" s="594"/>
      <c r="M531" s="595"/>
      <c r="N531" s="81"/>
      <c r="O531" s="613" t="s">
        <v>17</v>
      </c>
      <c r="P531" s="614"/>
      <c r="Q531" s="614"/>
      <c r="R531" s="614"/>
      <c r="S531" s="615"/>
      <c r="T531" s="933"/>
      <c r="U531" s="34"/>
      <c r="V531" s="35" t="str">
        <f t="shared" si="106"/>
        <v/>
      </c>
      <c r="W531" s="36"/>
      <c r="X531" s="617"/>
      <c r="Y531" s="570" t="e">
        <f>VLOOKUP(E531,[1]Analysis!$E$1:$W$65536,19,FALSE)</f>
        <v>#N/A</v>
      </c>
      <c r="Z531" s="553" t="e">
        <f t="shared" si="103"/>
        <v>#N/A</v>
      </c>
      <c r="AA531" s="37"/>
      <c r="AB531" s="37"/>
      <c r="AC531" s="37"/>
      <c r="AD531" s="37"/>
      <c r="AE531" s="37"/>
      <c r="AF531" s="560">
        <f t="shared" si="105"/>
        <v>0</v>
      </c>
      <c r="AG531" s="560">
        <f t="shared" si="97"/>
        <v>0</v>
      </c>
      <c r="AH531" s="37">
        <f t="shared" si="98"/>
        <v>0</v>
      </c>
      <c r="AI531" s="560">
        <f t="shared" si="99"/>
        <v>0</v>
      </c>
      <c r="AJ531" s="560">
        <f t="shared" si="100"/>
        <v>0</v>
      </c>
      <c r="AK531" s="560">
        <f t="shared" si="101"/>
        <v>0</v>
      </c>
      <c r="AL531" s="560">
        <f t="shared" si="102"/>
        <v>0</v>
      </c>
      <c r="AM531" s="38"/>
      <c r="AN531" s="38"/>
      <c r="AO531" s="38"/>
      <c r="AP531" s="38"/>
      <c r="AQ531" s="38"/>
      <c r="AR531" s="38"/>
      <c r="AS531" s="38"/>
    </row>
    <row r="532" spans="1:45" s="39" customFormat="1" ht="12.75" customHeight="1" x14ac:dyDescent="0.2">
      <c r="A532" s="92"/>
      <c r="B532" s="72" t="s">
        <v>712</v>
      </c>
      <c r="C532" s="235"/>
      <c r="D532" s="41" t="s">
        <v>717</v>
      </c>
      <c r="E532" s="475" t="s">
        <v>316</v>
      </c>
      <c r="F532" s="258"/>
      <c r="G532" s="93" t="s">
        <v>172</v>
      </c>
      <c r="H532" s="195" t="s">
        <v>315</v>
      </c>
      <c r="I532" s="209"/>
      <c r="J532" s="209"/>
      <c r="K532" s="209"/>
      <c r="L532" s="209"/>
      <c r="M532" s="200"/>
      <c r="N532" s="73">
        <v>144</v>
      </c>
      <c r="O532" s="598" t="s">
        <v>71</v>
      </c>
      <c r="P532" s="599"/>
      <c r="Q532" s="599"/>
      <c r="R532" s="599"/>
      <c r="S532" s="600"/>
      <c r="T532" s="918"/>
      <c r="U532" s="47"/>
      <c r="V532" s="48" t="str">
        <f t="shared" si="106"/>
        <v/>
      </c>
      <c r="W532" s="49"/>
      <c r="X532" s="617"/>
      <c r="Y532" s="570" t="e">
        <f>VLOOKUP(E532,[1]Analysis!$E$1:$W$65536,19,FALSE)</f>
        <v>#N/A</v>
      </c>
      <c r="Z532" s="553" t="e">
        <f t="shared" si="103"/>
        <v>#N/A</v>
      </c>
      <c r="AA532" s="37"/>
      <c r="AB532" s="37"/>
      <c r="AC532" s="37"/>
      <c r="AD532" s="37"/>
      <c r="AE532" s="37"/>
      <c r="AF532" s="560">
        <f t="shared" si="105"/>
        <v>0</v>
      </c>
      <c r="AG532" s="560">
        <f t="shared" si="97"/>
        <v>0</v>
      </c>
      <c r="AH532" s="37">
        <f t="shared" si="98"/>
        <v>0</v>
      </c>
      <c r="AI532" s="560">
        <f t="shared" si="99"/>
        <v>0</v>
      </c>
      <c r="AJ532" s="560">
        <f t="shared" si="100"/>
        <v>0</v>
      </c>
      <c r="AK532" s="560">
        <f t="shared" si="101"/>
        <v>0</v>
      </c>
      <c r="AL532" s="560">
        <f t="shared" si="102"/>
        <v>0</v>
      </c>
      <c r="AM532" s="38"/>
      <c r="AN532" s="38"/>
      <c r="AO532" s="38"/>
      <c r="AP532" s="38"/>
      <c r="AQ532" s="38"/>
      <c r="AR532" s="38"/>
      <c r="AS532" s="38"/>
    </row>
    <row r="533" spans="1:45" s="39" customFormat="1" ht="12.75" customHeight="1" x14ac:dyDescent="0.2">
      <c r="A533" s="92"/>
      <c r="B533" s="72" t="s">
        <v>712</v>
      </c>
      <c r="C533" s="235"/>
      <c r="D533" s="41" t="s">
        <v>717</v>
      </c>
      <c r="E533" s="475" t="s">
        <v>317</v>
      </c>
      <c r="F533" s="258"/>
      <c r="G533" s="93" t="s">
        <v>172</v>
      </c>
      <c r="H533" s="195" t="s">
        <v>315</v>
      </c>
      <c r="I533" s="209"/>
      <c r="J533" s="209"/>
      <c r="K533" s="209"/>
      <c r="L533" s="209"/>
      <c r="M533" s="200"/>
      <c r="N533" s="73">
        <v>144</v>
      </c>
      <c r="O533" s="598" t="s">
        <v>70</v>
      </c>
      <c r="P533" s="599"/>
      <c r="Q533" s="599"/>
      <c r="R533" s="599"/>
      <c r="S533" s="600"/>
      <c r="T533" s="918"/>
      <c r="U533" s="47"/>
      <c r="V533" s="48" t="str">
        <f t="shared" si="106"/>
        <v/>
      </c>
      <c r="W533" s="49"/>
      <c r="X533" s="617"/>
      <c r="Y533" s="570" t="e">
        <f>VLOOKUP(E533,[1]Analysis!$E$1:$W$65536,19,FALSE)</f>
        <v>#N/A</v>
      </c>
      <c r="Z533" s="553" t="e">
        <f t="shared" si="103"/>
        <v>#N/A</v>
      </c>
      <c r="AA533" s="37"/>
      <c r="AB533" s="37"/>
      <c r="AC533" s="37"/>
      <c r="AD533" s="37"/>
      <c r="AE533" s="37"/>
      <c r="AF533" s="560">
        <f t="shared" si="105"/>
        <v>0</v>
      </c>
      <c r="AG533" s="560">
        <f t="shared" si="97"/>
        <v>0</v>
      </c>
      <c r="AH533" s="37">
        <f t="shared" si="98"/>
        <v>0</v>
      </c>
      <c r="AI533" s="560">
        <f t="shared" si="99"/>
        <v>0</v>
      </c>
      <c r="AJ533" s="560">
        <f t="shared" si="100"/>
        <v>0</v>
      </c>
      <c r="AK533" s="560">
        <f t="shared" si="101"/>
        <v>0</v>
      </c>
      <c r="AL533" s="560">
        <f t="shared" si="102"/>
        <v>0</v>
      </c>
      <c r="AM533" s="38"/>
      <c r="AN533" s="38"/>
      <c r="AO533" s="38"/>
      <c r="AP533" s="38"/>
      <c r="AQ533" s="38"/>
      <c r="AR533" s="38"/>
      <c r="AS533" s="38"/>
    </row>
    <row r="534" spans="1:45" s="39" customFormat="1" ht="13.5" customHeight="1" thickBot="1" x14ac:dyDescent="0.25">
      <c r="A534" s="175"/>
      <c r="B534" s="72" t="s">
        <v>712</v>
      </c>
      <c r="C534" s="235"/>
      <c r="D534" s="63" t="s">
        <v>717</v>
      </c>
      <c r="E534" s="476" t="s">
        <v>318</v>
      </c>
      <c r="F534" s="452"/>
      <c r="G534" s="94" t="s">
        <v>172</v>
      </c>
      <c r="H534" s="214" t="s">
        <v>315</v>
      </c>
      <c r="I534" s="215"/>
      <c r="J534" s="215"/>
      <c r="K534" s="215"/>
      <c r="L534" s="215"/>
      <c r="M534" s="216"/>
      <c r="N534" s="79">
        <v>144</v>
      </c>
      <c r="O534" s="608" t="s">
        <v>72</v>
      </c>
      <c r="P534" s="609"/>
      <c r="Q534" s="609"/>
      <c r="R534" s="609"/>
      <c r="S534" s="610"/>
      <c r="T534" s="934"/>
      <c r="U534" s="53"/>
      <c r="V534" s="61" t="str">
        <f t="shared" si="106"/>
        <v/>
      </c>
      <c r="W534" s="62"/>
      <c r="X534" s="617"/>
      <c r="Y534" s="570" t="e">
        <f>VLOOKUP(E534,[1]Analysis!$E$1:$W$65536,19,FALSE)</f>
        <v>#N/A</v>
      </c>
      <c r="Z534" s="553" t="e">
        <f t="shared" si="103"/>
        <v>#N/A</v>
      </c>
      <c r="AA534" s="37"/>
      <c r="AB534" s="37"/>
      <c r="AC534" s="37"/>
      <c r="AD534" s="37"/>
      <c r="AE534" s="37"/>
      <c r="AF534" s="560">
        <f t="shared" si="105"/>
        <v>0</v>
      </c>
      <c r="AG534" s="560">
        <f t="shared" si="97"/>
        <v>0</v>
      </c>
      <c r="AH534" s="37">
        <f t="shared" si="98"/>
        <v>0</v>
      </c>
      <c r="AI534" s="560">
        <f t="shared" si="99"/>
        <v>0</v>
      </c>
      <c r="AJ534" s="560">
        <f t="shared" si="100"/>
        <v>0</v>
      </c>
      <c r="AK534" s="560">
        <f t="shared" si="101"/>
        <v>0</v>
      </c>
      <c r="AL534" s="560">
        <f t="shared" si="102"/>
        <v>0</v>
      </c>
      <c r="AM534" s="38"/>
      <c r="AN534" s="38"/>
      <c r="AO534" s="38"/>
      <c r="AP534" s="38"/>
      <c r="AQ534" s="38"/>
      <c r="AR534" s="38"/>
      <c r="AS534" s="38"/>
    </row>
    <row r="535" spans="1:45" s="39" customFormat="1" ht="27" customHeight="1" thickBot="1" x14ac:dyDescent="0.25">
      <c r="A535" s="129"/>
      <c r="B535" s="836" t="s">
        <v>712</v>
      </c>
      <c r="C535" s="837"/>
      <c r="D535" s="27" t="s">
        <v>716</v>
      </c>
      <c r="E535" s="870"/>
      <c r="F535" s="454"/>
      <c r="G535" s="100" t="s">
        <v>5</v>
      </c>
      <c r="H535" s="593" t="s">
        <v>314</v>
      </c>
      <c r="I535" s="594"/>
      <c r="J535" s="594"/>
      <c r="K535" s="594"/>
      <c r="L535" s="594"/>
      <c r="M535" s="595"/>
      <c r="N535" s="81"/>
      <c r="O535" s="613" t="s">
        <v>24</v>
      </c>
      <c r="P535" s="614"/>
      <c r="Q535" s="614"/>
      <c r="R535" s="614"/>
      <c r="S535" s="615"/>
      <c r="T535" s="893"/>
      <c r="U535" s="306"/>
      <c r="V535" s="35" t="str">
        <f t="shared" si="106"/>
        <v/>
      </c>
      <c r="W535" s="36"/>
      <c r="X535" s="616">
        <v>20</v>
      </c>
      <c r="Y535" s="570" t="e">
        <f>VLOOKUP(E535,[1]Analysis!$E$1:$W$65536,19,FALSE)</f>
        <v>#N/A</v>
      </c>
      <c r="Z535" s="553" t="e">
        <f t="shared" si="103"/>
        <v>#N/A</v>
      </c>
      <c r="AA535" s="37"/>
      <c r="AB535" s="37"/>
      <c r="AC535" s="37"/>
      <c r="AD535" s="37"/>
      <c r="AE535" s="37"/>
      <c r="AF535" s="560">
        <f t="shared" si="105"/>
        <v>0</v>
      </c>
      <c r="AG535" s="560">
        <f t="shared" si="97"/>
        <v>0</v>
      </c>
      <c r="AH535" s="37">
        <f t="shared" si="98"/>
        <v>0</v>
      </c>
      <c r="AI535" s="560">
        <f t="shared" si="99"/>
        <v>0</v>
      </c>
      <c r="AJ535" s="560">
        <f t="shared" si="100"/>
        <v>0</v>
      </c>
      <c r="AK535" s="560">
        <f t="shared" si="101"/>
        <v>0</v>
      </c>
      <c r="AL535" s="560">
        <f t="shared" si="102"/>
        <v>0</v>
      </c>
      <c r="AM535" s="38"/>
      <c r="AN535" s="38"/>
      <c r="AO535" s="38"/>
      <c r="AP535" s="38"/>
      <c r="AQ535" s="38"/>
      <c r="AR535" s="38"/>
      <c r="AS535" s="38"/>
    </row>
    <row r="536" spans="1:45" s="39" customFormat="1" ht="13.5" customHeight="1" x14ac:dyDescent="0.2">
      <c r="A536" s="157"/>
      <c r="B536" s="72"/>
      <c r="C536" s="235"/>
      <c r="D536" s="92"/>
      <c r="E536" s="871" t="s">
        <v>970</v>
      </c>
      <c r="F536" s="453"/>
      <c r="G536" s="305" t="s">
        <v>913</v>
      </c>
      <c r="H536" s="308"/>
      <c r="I536" s="303"/>
      <c r="J536" s="303"/>
      <c r="K536" s="303"/>
      <c r="L536" s="303"/>
      <c r="M536" s="304"/>
      <c r="N536" s="73">
        <v>100</v>
      </c>
      <c r="O536" s="598" t="s">
        <v>58</v>
      </c>
      <c r="P536" s="599"/>
      <c r="Q536" s="599"/>
      <c r="R536" s="599"/>
      <c r="S536" s="600"/>
      <c r="T536" s="914"/>
      <c r="U536" s="47"/>
      <c r="V536" s="48" t="str">
        <f t="shared" si="106"/>
        <v/>
      </c>
      <c r="W536" s="49"/>
      <c r="X536" s="617"/>
      <c r="Y536" s="570" t="e">
        <f>VLOOKUP(E536,[1]Analysis!$E$1:$W$65536,19,FALSE)</f>
        <v>#N/A</v>
      </c>
      <c r="Z536" s="553" t="e">
        <f t="shared" si="103"/>
        <v>#N/A</v>
      </c>
      <c r="AA536" s="37"/>
      <c r="AB536" s="37"/>
      <c r="AC536" s="37"/>
      <c r="AD536" s="37"/>
      <c r="AE536" s="37"/>
      <c r="AF536" s="560">
        <f t="shared" si="105"/>
        <v>0</v>
      </c>
      <c r="AG536" s="560">
        <f t="shared" si="97"/>
        <v>0</v>
      </c>
      <c r="AH536" s="37">
        <f t="shared" si="98"/>
        <v>0</v>
      </c>
      <c r="AI536" s="560">
        <f t="shared" si="99"/>
        <v>0</v>
      </c>
      <c r="AJ536" s="560">
        <f t="shared" si="100"/>
        <v>0</v>
      </c>
      <c r="AK536" s="560">
        <f t="shared" si="101"/>
        <v>0</v>
      </c>
      <c r="AL536" s="560">
        <f t="shared" si="102"/>
        <v>0</v>
      </c>
      <c r="AM536" s="38"/>
      <c r="AN536" s="38"/>
      <c r="AO536" s="38"/>
      <c r="AP536" s="38"/>
      <c r="AQ536" s="38"/>
      <c r="AR536" s="38"/>
      <c r="AS536" s="38"/>
    </row>
    <row r="537" spans="1:45" s="39" customFormat="1" ht="13.5" customHeight="1" thickBot="1" x14ac:dyDescent="0.25">
      <c r="A537" s="157"/>
      <c r="B537" s="72"/>
      <c r="C537" s="235"/>
      <c r="D537" s="307"/>
      <c r="E537" s="872" t="s">
        <v>971</v>
      </c>
      <c r="F537" s="452"/>
      <c r="G537" s="94" t="s">
        <v>913</v>
      </c>
      <c r="H537" s="309"/>
      <c r="I537" s="310"/>
      <c r="J537" s="310"/>
      <c r="K537" s="310"/>
      <c r="L537" s="310"/>
      <c r="M537" s="311"/>
      <c r="N537" s="79">
        <v>100</v>
      </c>
      <c r="O537" s="608" t="s">
        <v>61</v>
      </c>
      <c r="P537" s="609"/>
      <c r="Q537" s="609"/>
      <c r="R537" s="609"/>
      <c r="S537" s="610"/>
      <c r="T537" s="909"/>
      <c r="U537" s="53"/>
      <c r="V537" s="61" t="str">
        <f t="shared" si="106"/>
        <v/>
      </c>
      <c r="W537" s="62"/>
      <c r="X537" s="617"/>
      <c r="Y537" s="570" t="e">
        <f>VLOOKUP(E537,[1]Analysis!$E$1:$W$65536,19,FALSE)</f>
        <v>#N/A</v>
      </c>
      <c r="Z537" s="553" t="e">
        <f t="shared" si="103"/>
        <v>#N/A</v>
      </c>
      <c r="AA537" s="37"/>
      <c r="AB537" s="37"/>
      <c r="AC537" s="37"/>
      <c r="AD537" s="37"/>
      <c r="AE537" s="37"/>
      <c r="AF537" s="560">
        <f t="shared" si="105"/>
        <v>0</v>
      </c>
      <c r="AG537" s="560">
        <f t="shared" si="97"/>
        <v>0</v>
      </c>
      <c r="AH537" s="37">
        <f t="shared" si="98"/>
        <v>0</v>
      </c>
      <c r="AI537" s="560">
        <f t="shared" si="99"/>
        <v>0</v>
      </c>
      <c r="AJ537" s="560">
        <f t="shared" si="100"/>
        <v>0</v>
      </c>
      <c r="AK537" s="560">
        <f t="shared" si="101"/>
        <v>0</v>
      </c>
      <c r="AL537" s="560">
        <f t="shared" si="102"/>
        <v>0</v>
      </c>
      <c r="AM537" s="38"/>
      <c r="AN537" s="38"/>
      <c r="AO537" s="38"/>
      <c r="AP537" s="38"/>
      <c r="AQ537" s="38"/>
      <c r="AR537" s="38"/>
      <c r="AS537" s="38"/>
    </row>
    <row r="538" spans="1:45" s="39" customFormat="1" ht="12.75" customHeight="1" x14ac:dyDescent="0.2">
      <c r="A538" s="92"/>
      <c r="B538" s="72" t="s">
        <v>712</v>
      </c>
      <c r="C538" s="235"/>
      <c r="D538" s="27" t="s">
        <v>717</v>
      </c>
      <c r="E538" s="869"/>
      <c r="F538" s="451"/>
      <c r="G538" s="70" t="s">
        <v>5</v>
      </c>
      <c r="H538" s="593" t="s">
        <v>886</v>
      </c>
      <c r="I538" s="594"/>
      <c r="J538" s="594"/>
      <c r="K538" s="594"/>
      <c r="L538" s="594"/>
      <c r="M538" s="595"/>
      <c r="N538" s="81"/>
      <c r="O538" s="613" t="s">
        <v>17</v>
      </c>
      <c r="P538" s="614"/>
      <c r="Q538" s="614"/>
      <c r="R538" s="614"/>
      <c r="S538" s="615"/>
      <c r="T538" s="933"/>
      <c r="U538" s="34"/>
      <c r="V538" s="35" t="str">
        <f t="shared" si="106"/>
        <v/>
      </c>
      <c r="W538" s="36"/>
      <c r="X538" s="617"/>
      <c r="Y538" s="570" t="e">
        <f>VLOOKUP(E538,[1]Analysis!$E$1:$W$65536,19,FALSE)</f>
        <v>#N/A</v>
      </c>
      <c r="Z538" s="553" t="e">
        <f t="shared" si="103"/>
        <v>#N/A</v>
      </c>
      <c r="AA538" s="37"/>
      <c r="AB538" s="37"/>
      <c r="AC538" s="37"/>
      <c r="AD538" s="37"/>
      <c r="AE538" s="37"/>
      <c r="AF538" s="560">
        <f t="shared" si="105"/>
        <v>0</v>
      </c>
      <c r="AG538" s="560">
        <f t="shared" ref="AG538:AG600" si="107">T538*$AG$30</f>
        <v>0</v>
      </c>
      <c r="AH538" s="37">
        <f t="shared" ref="AH538:AH600" si="108">AG538/1.1</f>
        <v>0</v>
      </c>
      <c r="AI538" s="560">
        <f t="shared" ref="AI538:AI600" si="109">AF538+AH538</f>
        <v>0</v>
      </c>
      <c r="AJ538" s="560">
        <f t="shared" ref="AJ538:AJ600" si="110">T538*AJ$30</f>
        <v>0</v>
      </c>
      <c r="AK538" s="560">
        <f t="shared" ref="AK538:AK600" si="111">AJ538/1.1</f>
        <v>0</v>
      </c>
      <c r="AL538" s="560">
        <f t="shared" ref="AL538:AL600" si="112">$AF538+AK538</f>
        <v>0</v>
      </c>
      <c r="AM538" s="38"/>
      <c r="AN538" s="38"/>
      <c r="AO538" s="38"/>
      <c r="AP538" s="38"/>
      <c r="AQ538" s="38"/>
      <c r="AR538" s="38"/>
      <c r="AS538" s="38"/>
    </row>
    <row r="539" spans="1:45" s="39" customFormat="1" ht="12.75" customHeight="1" x14ac:dyDescent="0.2">
      <c r="A539" s="92"/>
      <c r="B539" s="72" t="s">
        <v>712</v>
      </c>
      <c r="C539" s="235"/>
      <c r="D539" s="41" t="s">
        <v>717</v>
      </c>
      <c r="E539" s="475" t="s">
        <v>316</v>
      </c>
      <c r="F539" s="258"/>
      <c r="G539" s="93" t="s">
        <v>172</v>
      </c>
      <c r="H539" s="195" t="s">
        <v>315</v>
      </c>
      <c r="I539" s="209"/>
      <c r="J539" s="209"/>
      <c r="K539" s="209"/>
      <c r="L539" s="209"/>
      <c r="M539" s="200"/>
      <c r="N539" s="73">
        <v>144</v>
      </c>
      <c r="O539" s="598" t="s">
        <v>71</v>
      </c>
      <c r="P539" s="599"/>
      <c r="Q539" s="599"/>
      <c r="R539" s="599"/>
      <c r="S539" s="600"/>
      <c r="T539" s="918"/>
      <c r="U539" s="47"/>
      <c r="V539" s="48" t="str">
        <f t="shared" si="106"/>
        <v/>
      </c>
      <c r="W539" s="49"/>
      <c r="X539" s="617"/>
      <c r="Y539" s="570" t="e">
        <f>VLOOKUP(E539,[1]Analysis!$E$1:$W$65536,19,FALSE)</f>
        <v>#N/A</v>
      </c>
      <c r="Z539" s="553" t="e">
        <f t="shared" si="103"/>
        <v>#N/A</v>
      </c>
      <c r="AA539" s="37"/>
      <c r="AB539" s="37"/>
      <c r="AC539" s="37"/>
      <c r="AD539" s="37"/>
      <c r="AE539" s="37"/>
      <c r="AF539" s="560">
        <f t="shared" si="105"/>
        <v>0</v>
      </c>
      <c r="AG539" s="560">
        <f t="shared" si="107"/>
        <v>0</v>
      </c>
      <c r="AH539" s="37">
        <f t="shared" si="108"/>
        <v>0</v>
      </c>
      <c r="AI539" s="560">
        <f t="shared" si="109"/>
        <v>0</v>
      </c>
      <c r="AJ539" s="560">
        <f t="shared" si="110"/>
        <v>0</v>
      </c>
      <c r="AK539" s="560">
        <f t="shared" si="111"/>
        <v>0</v>
      </c>
      <c r="AL539" s="560">
        <f t="shared" si="112"/>
        <v>0</v>
      </c>
      <c r="AM539" s="38"/>
      <c r="AN539" s="38"/>
      <c r="AO539" s="38"/>
      <c r="AP539" s="38"/>
      <c r="AQ539" s="38"/>
      <c r="AR539" s="38"/>
      <c r="AS539" s="38"/>
    </row>
    <row r="540" spans="1:45" s="39" customFormat="1" ht="12.75" customHeight="1" x14ac:dyDescent="0.2">
      <c r="A540" s="92"/>
      <c r="B540" s="72" t="s">
        <v>712</v>
      </c>
      <c r="C540" s="235"/>
      <c r="D540" s="41" t="s">
        <v>717</v>
      </c>
      <c r="E540" s="475" t="s">
        <v>317</v>
      </c>
      <c r="F540" s="258"/>
      <c r="G540" s="93" t="s">
        <v>172</v>
      </c>
      <c r="H540" s="195" t="s">
        <v>315</v>
      </c>
      <c r="I540" s="209"/>
      <c r="J540" s="209"/>
      <c r="K540" s="209"/>
      <c r="L540" s="209"/>
      <c r="M540" s="200"/>
      <c r="N540" s="73">
        <v>144</v>
      </c>
      <c r="O540" s="598" t="s">
        <v>70</v>
      </c>
      <c r="P540" s="599"/>
      <c r="Q540" s="599"/>
      <c r="R540" s="599"/>
      <c r="S540" s="600"/>
      <c r="T540" s="918"/>
      <c r="U540" s="47"/>
      <c r="V540" s="48" t="str">
        <f t="shared" si="106"/>
        <v/>
      </c>
      <c r="W540" s="49"/>
      <c r="X540" s="617"/>
      <c r="Y540" s="570" t="e">
        <f>VLOOKUP(E540,[1]Analysis!$E$1:$W$65536,19,FALSE)</f>
        <v>#N/A</v>
      </c>
      <c r="Z540" s="553" t="e">
        <f t="shared" si="103"/>
        <v>#N/A</v>
      </c>
      <c r="AA540" s="37"/>
      <c r="AB540" s="37"/>
      <c r="AC540" s="37"/>
      <c r="AD540" s="37"/>
      <c r="AE540" s="37"/>
      <c r="AF540" s="560">
        <f t="shared" si="105"/>
        <v>0</v>
      </c>
      <c r="AG540" s="560">
        <f t="shared" si="107"/>
        <v>0</v>
      </c>
      <c r="AH540" s="37">
        <f t="shared" si="108"/>
        <v>0</v>
      </c>
      <c r="AI540" s="560">
        <f t="shared" si="109"/>
        <v>0</v>
      </c>
      <c r="AJ540" s="560">
        <f t="shared" si="110"/>
        <v>0</v>
      </c>
      <c r="AK540" s="560">
        <f t="shared" si="111"/>
        <v>0</v>
      </c>
      <c r="AL540" s="560">
        <f t="shared" si="112"/>
        <v>0</v>
      </c>
      <c r="AM540" s="38"/>
      <c r="AN540" s="38"/>
      <c r="AO540" s="38"/>
      <c r="AP540" s="38"/>
      <c r="AQ540" s="38"/>
      <c r="AR540" s="38"/>
      <c r="AS540" s="38"/>
    </row>
    <row r="541" spans="1:45" s="39" customFormat="1" ht="13.5" customHeight="1" thickBot="1" x14ac:dyDescent="0.25">
      <c r="A541" s="175"/>
      <c r="B541" s="72" t="s">
        <v>712</v>
      </c>
      <c r="C541" s="235"/>
      <c r="D541" s="63" t="s">
        <v>717</v>
      </c>
      <c r="E541" s="476" t="s">
        <v>318</v>
      </c>
      <c r="F541" s="452"/>
      <c r="G541" s="94" t="s">
        <v>172</v>
      </c>
      <c r="H541" s="214" t="s">
        <v>315</v>
      </c>
      <c r="I541" s="215"/>
      <c r="J541" s="215"/>
      <c r="K541" s="215"/>
      <c r="L541" s="215"/>
      <c r="M541" s="216"/>
      <c r="N541" s="79">
        <v>144</v>
      </c>
      <c r="O541" s="608" t="s">
        <v>72</v>
      </c>
      <c r="P541" s="609"/>
      <c r="Q541" s="609"/>
      <c r="R541" s="609"/>
      <c r="S541" s="610"/>
      <c r="T541" s="934"/>
      <c r="U541" s="53"/>
      <c r="V541" s="61" t="str">
        <f t="shared" si="106"/>
        <v/>
      </c>
      <c r="W541" s="62"/>
      <c r="X541" s="617"/>
      <c r="Y541" s="570" t="e">
        <f>VLOOKUP(E541,[1]Analysis!$E$1:$W$65536,19,FALSE)</f>
        <v>#N/A</v>
      </c>
      <c r="Z541" s="553" t="e">
        <f t="shared" si="103"/>
        <v>#N/A</v>
      </c>
      <c r="AA541" s="37"/>
      <c r="AB541" s="37"/>
      <c r="AC541" s="37"/>
      <c r="AD541" s="37"/>
      <c r="AE541" s="37"/>
      <c r="AF541" s="560">
        <f t="shared" si="105"/>
        <v>0</v>
      </c>
      <c r="AG541" s="560">
        <f t="shared" si="107"/>
        <v>0</v>
      </c>
      <c r="AH541" s="37">
        <f t="shared" si="108"/>
        <v>0</v>
      </c>
      <c r="AI541" s="560">
        <f t="shared" si="109"/>
        <v>0</v>
      </c>
      <c r="AJ541" s="560">
        <f t="shared" si="110"/>
        <v>0</v>
      </c>
      <c r="AK541" s="560">
        <f t="shared" si="111"/>
        <v>0</v>
      </c>
      <c r="AL541" s="560">
        <f t="shared" si="112"/>
        <v>0</v>
      </c>
      <c r="AM541" s="38"/>
      <c r="AN541" s="38"/>
      <c r="AO541" s="38"/>
      <c r="AP541" s="38"/>
      <c r="AQ541" s="38"/>
      <c r="AR541" s="38"/>
      <c r="AS541" s="38"/>
    </row>
    <row r="542" spans="1:45" s="39" customFormat="1" ht="38.25" customHeight="1" x14ac:dyDescent="0.2">
      <c r="A542" s="131"/>
      <c r="B542" s="581" t="s">
        <v>699</v>
      </c>
      <c r="C542" s="582"/>
      <c r="D542" s="92" t="s">
        <v>242</v>
      </c>
      <c r="E542" s="471"/>
      <c r="F542" s="256"/>
      <c r="G542" s="95" t="s">
        <v>5</v>
      </c>
      <c r="H542" s="593" t="s">
        <v>241</v>
      </c>
      <c r="I542" s="594"/>
      <c r="J542" s="594"/>
      <c r="K542" s="594"/>
      <c r="L542" s="594"/>
      <c r="M542" s="595"/>
      <c r="N542" s="89"/>
      <c r="O542" s="759" t="s">
        <v>95</v>
      </c>
      <c r="P542" s="759"/>
      <c r="Q542" s="759"/>
      <c r="R542" s="246" t="s">
        <v>793</v>
      </c>
      <c r="S542" s="246" t="s">
        <v>794</v>
      </c>
      <c r="T542" s="915"/>
      <c r="U542" s="74"/>
      <c r="V542" s="90" t="str">
        <f t="shared" si="106"/>
        <v/>
      </c>
      <c r="W542" s="115"/>
      <c r="X542" s="617"/>
      <c r="Y542" s="570" t="e">
        <f>VLOOKUP(E542,[1]Analysis!$E$1:$W$65536,19,FALSE)</f>
        <v>#N/A</v>
      </c>
      <c r="Z542" s="553" t="e">
        <f t="shared" si="103"/>
        <v>#N/A</v>
      </c>
      <c r="AA542" s="37"/>
      <c r="AB542" s="37"/>
      <c r="AC542" s="37"/>
      <c r="AD542" s="37"/>
      <c r="AE542" s="37"/>
      <c r="AF542" s="560">
        <f t="shared" si="105"/>
        <v>0</v>
      </c>
      <c r="AG542" s="560">
        <f t="shared" si="107"/>
        <v>0</v>
      </c>
      <c r="AH542" s="37">
        <f t="shared" si="108"/>
        <v>0</v>
      </c>
      <c r="AI542" s="560">
        <f t="shared" si="109"/>
        <v>0</v>
      </c>
      <c r="AJ542" s="560">
        <f t="shared" si="110"/>
        <v>0</v>
      </c>
      <c r="AK542" s="560">
        <f t="shared" si="111"/>
        <v>0</v>
      </c>
      <c r="AL542" s="560">
        <f t="shared" si="112"/>
        <v>0</v>
      </c>
      <c r="AM542" s="38"/>
      <c r="AN542" s="38"/>
      <c r="AO542" s="38"/>
      <c r="AP542" s="38"/>
      <c r="AQ542" s="38"/>
      <c r="AR542" s="38"/>
      <c r="AS542" s="38"/>
    </row>
    <row r="543" spans="1:45" s="56" customFormat="1" ht="12.75" customHeight="1" x14ac:dyDescent="0.2">
      <c r="A543" s="157"/>
      <c r="B543" s="72" t="s">
        <v>699</v>
      </c>
      <c r="C543" s="235"/>
      <c r="D543" s="40" t="s">
        <v>242</v>
      </c>
      <c r="E543" s="475" t="s">
        <v>243</v>
      </c>
      <c r="F543" s="258"/>
      <c r="G543" s="93" t="s">
        <v>172</v>
      </c>
      <c r="H543" s="191" t="s">
        <v>241</v>
      </c>
      <c r="I543" s="202"/>
      <c r="J543" s="202"/>
      <c r="K543" s="202"/>
      <c r="L543" s="202"/>
      <c r="M543" s="188"/>
      <c r="N543" s="96">
        <v>144</v>
      </c>
      <c r="O543" s="755" t="s">
        <v>96</v>
      </c>
      <c r="P543" s="755"/>
      <c r="Q543" s="755"/>
      <c r="R543" s="160">
        <v>1</v>
      </c>
      <c r="S543" s="42">
        <v>1.5E-3</v>
      </c>
      <c r="T543" s="899"/>
      <c r="U543" s="47"/>
      <c r="V543" s="48" t="str">
        <f t="shared" si="106"/>
        <v/>
      </c>
      <c r="W543" s="49"/>
      <c r="X543" s="617"/>
      <c r="Y543" s="570" t="e">
        <f>VLOOKUP(E543,[1]Analysis!$E$1:$W$65536,19,FALSE)</f>
        <v>#N/A</v>
      </c>
      <c r="Z543" s="553" t="e">
        <f t="shared" si="103"/>
        <v>#N/A</v>
      </c>
      <c r="AA543" s="54"/>
      <c r="AB543" s="54"/>
      <c r="AC543" s="54"/>
      <c r="AD543" s="54"/>
      <c r="AE543" s="54"/>
      <c r="AF543" s="560">
        <f t="shared" si="105"/>
        <v>0</v>
      </c>
      <c r="AG543" s="560">
        <f t="shared" si="107"/>
        <v>0</v>
      </c>
      <c r="AH543" s="37">
        <f t="shared" si="108"/>
        <v>0</v>
      </c>
      <c r="AI543" s="560">
        <f t="shared" si="109"/>
        <v>0</v>
      </c>
      <c r="AJ543" s="560">
        <f t="shared" si="110"/>
        <v>0</v>
      </c>
      <c r="AK543" s="560">
        <f t="shared" si="111"/>
        <v>0</v>
      </c>
      <c r="AL543" s="560">
        <f t="shared" si="112"/>
        <v>0</v>
      </c>
      <c r="AM543" s="55"/>
      <c r="AN543" s="55"/>
      <c r="AO543" s="55"/>
      <c r="AP543" s="55"/>
      <c r="AQ543" s="55"/>
      <c r="AR543" s="55"/>
      <c r="AS543" s="55"/>
    </row>
    <row r="544" spans="1:45" s="56" customFormat="1" ht="12.75" customHeight="1" x14ac:dyDescent="0.2">
      <c r="A544" s="157"/>
      <c r="B544" s="72" t="s">
        <v>699</v>
      </c>
      <c r="C544" s="235"/>
      <c r="D544" s="40" t="s">
        <v>242</v>
      </c>
      <c r="E544" s="475" t="s">
        <v>244</v>
      </c>
      <c r="F544" s="258"/>
      <c r="G544" s="93" t="s">
        <v>172</v>
      </c>
      <c r="H544" s="191" t="s">
        <v>241</v>
      </c>
      <c r="I544" s="202"/>
      <c r="J544" s="202"/>
      <c r="K544" s="202"/>
      <c r="L544" s="202"/>
      <c r="M544" s="188"/>
      <c r="N544" s="96">
        <v>144</v>
      </c>
      <c r="O544" s="755" t="s">
        <v>97</v>
      </c>
      <c r="P544" s="755"/>
      <c r="Q544" s="755"/>
      <c r="R544" s="160">
        <v>1</v>
      </c>
      <c r="S544" s="42">
        <v>2E-3</v>
      </c>
      <c r="T544" s="899"/>
      <c r="U544" s="47"/>
      <c r="V544" s="48" t="str">
        <f t="shared" si="106"/>
        <v/>
      </c>
      <c r="W544" s="49"/>
      <c r="X544" s="617"/>
      <c r="Y544" s="570" t="e">
        <f>VLOOKUP(E544,[1]Analysis!$E$1:$W$65536,19,FALSE)</f>
        <v>#N/A</v>
      </c>
      <c r="Z544" s="553" t="e">
        <f t="shared" si="103"/>
        <v>#N/A</v>
      </c>
      <c r="AA544" s="54"/>
      <c r="AB544" s="54"/>
      <c r="AC544" s="54"/>
      <c r="AD544" s="54"/>
      <c r="AE544" s="54"/>
      <c r="AF544" s="560">
        <f t="shared" si="105"/>
        <v>0</v>
      </c>
      <c r="AG544" s="560">
        <f t="shared" si="107"/>
        <v>0</v>
      </c>
      <c r="AH544" s="37">
        <f t="shared" si="108"/>
        <v>0</v>
      </c>
      <c r="AI544" s="560">
        <f t="shared" si="109"/>
        <v>0</v>
      </c>
      <c r="AJ544" s="560">
        <f t="shared" si="110"/>
        <v>0</v>
      </c>
      <c r="AK544" s="560">
        <f t="shared" si="111"/>
        <v>0</v>
      </c>
      <c r="AL544" s="560">
        <f t="shared" si="112"/>
        <v>0</v>
      </c>
      <c r="AM544" s="55"/>
      <c r="AN544" s="55"/>
      <c r="AO544" s="55"/>
      <c r="AP544" s="55"/>
      <c r="AQ544" s="55"/>
      <c r="AR544" s="55"/>
      <c r="AS544" s="55"/>
    </row>
    <row r="545" spans="1:45" s="56" customFormat="1" ht="12.75" customHeight="1" x14ac:dyDescent="0.2">
      <c r="A545" s="157"/>
      <c r="B545" s="72" t="s">
        <v>699</v>
      </c>
      <c r="C545" s="235"/>
      <c r="D545" s="40" t="s">
        <v>242</v>
      </c>
      <c r="E545" s="475" t="s">
        <v>245</v>
      </c>
      <c r="F545" s="258"/>
      <c r="G545" s="93" t="s">
        <v>172</v>
      </c>
      <c r="H545" s="191" t="s">
        <v>241</v>
      </c>
      <c r="I545" s="202"/>
      <c r="J545" s="202"/>
      <c r="K545" s="202"/>
      <c r="L545" s="202"/>
      <c r="M545" s="188"/>
      <c r="N545" s="96">
        <v>144</v>
      </c>
      <c r="O545" s="755" t="s">
        <v>98</v>
      </c>
      <c r="P545" s="755"/>
      <c r="Q545" s="755"/>
      <c r="R545" s="160">
        <v>2</v>
      </c>
      <c r="S545" s="42">
        <v>1.5E-3</v>
      </c>
      <c r="T545" s="899"/>
      <c r="U545" s="47"/>
      <c r="V545" s="48" t="str">
        <f t="shared" si="106"/>
        <v/>
      </c>
      <c r="W545" s="49"/>
      <c r="X545" s="617"/>
      <c r="Y545" s="570" t="e">
        <f>VLOOKUP(E545,[1]Analysis!$E$1:$W$65536,19,FALSE)</f>
        <v>#N/A</v>
      </c>
      <c r="Z545" s="553" t="e">
        <f t="shared" si="103"/>
        <v>#N/A</v>
      </c>
      <c r="AA545" s="54"/>
      <c r="AB545" s="54"/>
      <c r="AC545" s="54"/>
      <c r="AD545" s="54"/>
      <c r="AE545" s="54"/>
      <c r="AF545" s="560">
        <f t="shared" si="105"/>
        <v>0</v>
      </c>
      <c r="AG545" s="560">
        <f t="shared" si="107"/>
        <v>0</v>
      </c>
      <c r="AH545" s="37">
        <f t="shared" si="108"/>
        <v>0</v>
      </c>
      <c r="AI545" s="560">
        <f t="shared" si="109"/>
        <v>0</v>
      </c>
      <c r="AJ545" s="560">
        <f t="shared" si="110"/>
        <v>0</v>
      </c>
      <c r="AK545" s="560">
        <f t="shared" si="111"/>
        <v>0</v>
      </c>
      <c r="AL545" s="560">
        <f t="shared" si="112"/>
        <v>0</v>
      </c>
      <c r="AM545" s="55"/>
      <c r="AN545" s="55"/>
      <c r="AO545" s="55"/>
      <c r="AP545" s="55"/>
      <c r="AQ545" s="55"/>
      <c r="AR545" s="55"/>
      <c r="AS545" s="55"/>
    </row>
    <row r="546" spans="1:45" s="56" customFormat="1" ht="13.5" customHeight="1" x14ac:dyDescent="0.2">
      <c r="A546" s="157"/>
      <c r="B546" s="72" t="s">
        <v>699</v>
      </c>
      <c r="C546" s="235"/>
      <c r="D546" s="40" t="s">
        <v>242</v>
      </c>
      <c r="E546" s="475" t="s">
        <v>246</v>
      </c>
      <c r="F546" s="258"/>
      <c r="G546" s="93" t="s">
        <v>172</v>
      </c>
      <c r="H546" s="191" t="s">
        <v>241</v>
      </c>
      <c r="I546" s="202"/>
      <c r="J546" s="202"/>
      <c r="K546" s="202"/>
      <c r="L546" s="202"/>
      <c r="M546" s="188"/>
      <c r="N546" s="96">
        <v>144</v>
      </c>
      <c r="O546" s="755" t="s">
        <v>99</v>
      </c>
      <c r="P546" s="755"/>
      <c r="Q546" s="755"/>
      <c r="R546" s="160">
        <v>2</v>
      </c>
      <c r="S546" s="42">
        <v>2E-3</v>
      </c>
      <c r="T546" s="899"/>
      <c r="U546" s="47"/>
      <c r="V546" s="48" t="str">
        <f t="shared" si="106"/>
        <v/>
      </c>
      <c r="W546" s="49"/>
      <c r="X546" s="617"/>
      <c r="Y546" s="570" t="e">
        <f>VLOOKUP(E546,[1]Analysis!$E$1:$W$65536,19,FALSE)</f>
        <v>#N/A</v>
      </c>
      <c r="Z546" s="553" t="e">
        <f t="shared" si="103"/>
        <v>#N/A</v>
      </c>
      <c r="AA546" s="54"/>
      <c r="AB546" s="54"/>
      <c r="AC546" s="54"/>
      <c r="AD546" s="54"/>
      <c r="AE546" s="54"/>
      <c r="AF546" s="560">
        <f t="shared" si="105"/>
        <v>0</v>
      </c>
      <c r="AG546" s="560">
        <f t="shared" si="107"/>
        <v>0</v>
      </c>
      <c r="AH546" s="37">
        <f t="shared" si="108"/>
        <v>0</v>
      </c>
      <c r="AI546" s="560">
        <f t="shared" si="109"/>
        <v>0</v>
      </c>
      <c r="AJ546" s="560">
        <f t="shared" si="110"/>
        <v>0</v>
      </c>
      <c r="AK546" s="560">
        <f t="shared" si="111"/>
        <v>0</v>
      </c>
      <c r="AL546" s="560">
        <f t="shared" si="112"/>
        <v>0</v>
      </c>
      <c r="AM546" s="55"/>
      <c r="AN546" s="55"/>
      <c r="AO546" s="55"/>
      <c r="AP546" s="55"/>
      <c r="AQ546" s="55"/>
      <c r="AR546" s="55"/>
      <c r="AS546" s="55"/>
    </row>
    <row r="547" spans="1:45" s="56" customFormat="1" ht="12.75" customHeight="1" x14ac:dyDescent="0.2">
      <c r="A547" s="157"/>
      <c r="B547" s="72" t="s">
        <v>699</v>
      </c>
      <c r="C547" s="235"/>
      <c r="D547" s="40" t="s">
        <v>242</v>
      </c>
      <c r="E547" s="475" t="s">
        <v>247</v>
      </c>
      <c r="F547" s="258"/>
      <c r="G547" s="93" t="s">
        <v>172</v>
      </c>
      <c r="H547" s="191" t="s">
        <v>241</v>
      </c>
      <c r="I547" s="202"/>
      <c r="J547" s="202"/>
      <c r="K547" s="202"/>
      <c r="L547" s="202"/>
      <c r="M547" s="188"/>
      <c r="N547" s="96">
        <v>144</v>
      </c>
      <c r="O547" s="755" t="s">
        <v>247</v>
      </c>
      <c r="P547" s="755"/>
      <c r="Q547" s="755"/>
      <c r="R547" s="160">
        <v>3</v>
      </c>
      <c r="S547" s="42">
        <v>1.5E-3</v>
      </c>
      <c r="T547" s="899"/>
      <c r="U547" s="47"/>
      <c r="V547" s="48" t="str">
        <f t="shared" si="106"/>
        <v/>
      </c>
      <c r="W547" s="49"/>
      <c r="X547" s="617"/>
      <c r="Y547" s="570" t="e">
        <f>VLOOKUP(E547,[1]Analysis!$E$1:$W$65536,19,FALSE)</f>
        <v>#N/A</v>
      </c>
      <c r="Z547" s="553" t="e">
        <f t="shared" si="103"/>
        <v>#N/A</v>
      </c>
      <c r="AA547" s="54"/>
      <c r="AB547" s="54"/>
      <c r="AC547" s="54"/>
      <c r="AD547" s="54"/>
      <c r="AE547" s="54"/>
      <c r="AF547" s="560">
        <f t="shared" si="105"/>
        <v>0</v>
      </c>
      <c r="AG547" s="560">
        <f t="shared" si="107"/>
        <v>0</v>
      </c>
      <c r="AH547" s="37">
        <f t="shared" si="108"/>
        <v>0</v>
      </c>
      <c r="AI547" s="560">
        <f t="shared" si="109"/>
        <v>0</v>
      </c>
      <c r="AJ547" s="560">
        <f t="shared" si="110"/>
        <v>0</v>
      </c>
      <c r="AK547" s="560">
        <f t="shared" si="111"/>
        <v>0</v>
      </c>
      <c r="AL547" s="560">
        <f t="shared" si="112"/>
        <v>0</v>
      </c>
      <c r="AM547" s="55"/>
      <c r="AN547" s="55"/>
      <c r="AO547" s="55"/>
      <c r="AP547" s="55"/>
      <c r="AQ547" s="55"/>
      <c r="AR547" s="55"/>
      <c r="AS547" s="55"/>
    </row>
    <row r="548" spans="1:45" s="56" customFormat="1" ht="12.75" customHeight="1" x14ac:dyDescent="0.2">
      <c r="A548" s="157"/>
      <c r="B548" s="72" t="s">
        <v>699</v>
      </c>
      <c r="C548" s="235"/>
      <c r="D548" s="40" t="s">
        <v>242</v>
      </c>
      <c r="E548" s="475" t="s">
        <v>248</v>
      </c>
      <c r="F548" s="258"/>
      <c r="G548" s="93" t="s">
        <v>172</v>
      </c>
      <c r="H548" s="191" t="s">
        <v>241</v>
      </c>
      <c r="I548" s="202"/>
      <c r="J548" s="202"/>
      <c r="K548" s="202"/>
      <c r="L548" s="202"/>
      <c r="M548" s="188"/>
      <c r="N548" s="96">
        <v>144</v>
      </c>
      <c r="O548" s="755" t="s">
        <v>248</v>
      </c>
      <c r="P548" s="755"/>
      <c r="Q548" s="755"/>
      <c r="R548" s="160">
        <v>13</v>
      </c>
      <c r="S548" s="42">
        <v>1.5E-3</v>
      </c>
      <c r="T548" s="899"/>
      <c r="U548" s="47"/>
      <c r="V548" s="48" t="str">
        <f t="shared" si="106"/>
        <v/>
      </c>
      <c r="W548" s="259"/>
      <c r="X548" s="617"/>
      <c r="Y548" s="570" t="e">
        <f>VLOOKUP(E548,[1]Analysis!$E$1:$W$65536,19,FALSE)</f>
        <v>#N/A</v>
      </c>
      <c r="Z548" s="553" t="e">
        <f t="shared" si="103"/>
        <v>#N/A</v>
      </c>
      <c r="AA548" s="54"/>
      <c r="AB548" s="54"/>
      <c r="AC548" s="54"/>
      <c r="AD548" s="54"/>
      <c r="AE548" s="54"/>
      <c r="AF548" s="560">
        <f t="shared" si="105"/>
        <v>0</v>
      </c>
      <c r="AG548" s="560">
        <f t="shared" si="107"/>
        <v>0</v>
      </c>
      <c r="AH548" s="37">
        <f t="shared" si="108"/>
        <v>0</v>
      </c>
      <c r="AI548" s="560">
        <f t="shared" si="109"/>
        <v>0</v>
      </c>
      <c r="AJ548" s="560">
        <f t="shared" si="110"/>
        <v>0</v>
      </c>
      <c r="AK548" s="560">
        <f t="shared" si="111"/>
        <v>0</v>
      </c>
      <c r="AL548" s="560">
        <f t="shared" si="112"/>
        <v>0</v>
      </c>
      <c r="AM548" s="55"/>
      <c r="AN548" s="55"/>
      <c r="AO548" s="55"/>
      <c r="AP548" s="55"/>
      <c r="AQ548" s="55"/>
      <c r="AR548" s="55"/>
      <c r="AS548" s="55"/>
    </row>
    <row r="549" spans="1:45" s="56" customFormat="1" ht="12.75" customHeight="1" x14ac:dyDescent="0.2">
      <c r="A549" s="147"/>
      <c r="B549" s="72" t="s">
        <v>699</v>
      </c>
      <c r="C549" s="235"/>
      <c r="D549" s="40" t="s">
        <v>242</v>
      </c>
      <c r="E549" s="475" t="s">
        <v>249</v>
      </c>
      <c r="F549" s="258"/>
      <c r="G549" s="93" t="s">
        <v>172</v>
      </c>
      <c r="H549" s="191" t="s">
        <v>241</v>
      </c>
      <c r="I549" s="202"/>
      <c r="J549" s="202"/>
      <c r="K549" s="202"/>
      <c r="L549" s="202"/>
      <c r="M549" s="188"/>
      <c r="N549" s="96">
        <v>144</v>
      </c>
      <c r="O549" s="755" t="s">
        <v>249</v>
      </c>
      <c r="P549" s="755"/>
      <c r="Q549" s="755"/>
      <c r="R549" s="160">
        <v>13</v>
      </c>
      <c r="S549" s="42">
        <v>2E-3</v>
      </c>
      <c r="T549" s="899"/>
      <c r="U549" s="47"/>
      <c r="V549" s="48" t="str">
        <f t="shared" si="106"/>
        <v/>
      </c>
      <c r="W549" s="259"/>
      <c r="X549" s="617"/>
      <c r="Y549" s="570" t="e">
        <f>VLOOKUP(E549,[1]Analysis!$E$1:$W$65536,19,FALSE)</f>
        <v>#N/A</v>
      </c>
      <c r="Z549" s="553" t="e">
        <f t="shared" si="103"/>
        <v>#N/A</v>
      </c>
      <c r="AA549" s="54"/>
      <c r="AB549" s="54"/>
      <c r="AC549" s="54"/>
      <c r="AD549" s="54"/>
      <c r="AE549" s="54"/>
      <c r="AF549" s="560">
        <f t="shared" si="105"/>
        <v>0</v>
      </c>
      <c r="AG549" s="560">
        <f t="shared" si="107"/>
        <v>0</v>
      </c>
      <c r="AH549" s="37">
        <f t="shared" si="108"/>
        <v>0</v>
      </c>
      <c r="AI549" s="560">
        <f t="shared" si="109"/>
        <v>0</v>
      </c>
      <c r="AJ549" s="560">
        <f t="shared" si="110"/>
        <v>0</v>
      </c>
      <c r="AK549" s="560">
        <f t="shared" si="111"/>
        <v>0</v>
      </c>
      <c r="AL549" s="560">
        <f t="shared" si="112"/>
        <v>0</v>
      </c>
      <c r="AM549" s="55"/>
      <c r="AN549" s="55"/>
      <c r="AO549" s="55"/>
      <c r="AP549" s="55"/>
      <c r="AQ549" s="55"/>
      <c r="AR549" s="55"/>
      <c r="AS549" s="55"/>
    </row>
    <row r="550" spans="1:45" s="39" customFormat="1" ht="25.5" x14ac:dyDescent="0.2">
      <c r="A550" s="131"/>
      <c r="B550" s="72" t="s">
        <v>699</v>
      </c>
      <c r="C550" s="235"/>
      <c r="D550" s="41" t="s">
        <v>242</v>
      </c>
      <c r="E550" s="475"/>
      <c r="F550" s="258"/>
      <c r="G550" s="93" t="s">
        <v>5</v>
      </c>
      <c r="H550" s="588" t="s">
        <v>250</v>
      </c>
      <c r="I550" s="589"/>
      <c r="J550" s="589"/>
      <c r="K550" s="589"/>
      <c r="L550" s="589"/>
      <c r="M550" s="590"/>
      <c r="N550" s="73"/>
      <c r="O550" s="760" t="s">
        <v>95</v>
      </c>
      <c r="P550" s="760"/>
      <c r="Q550" s="760"/>
      <c r="R550" s="247" t="s">
        <v>793</v>
      </c>
      <c r="S550" s="247" t="s">
        <v>794</v>
      </c>
      <c r="T550" s="930"/>
      <c r="U550" s="47"/>
      <c r="V550" s="48" t="str">
        <f t="shared" si="106"/>
        <v/>
      </c>
      <c r="W550" s="259"/>
      <c r="X550" s="617"/>
      <c r="Y550" s="570" t="e">
        <f>VLOOKUP(E550,[1]Analysis!$E$1:$W$65536,19,FALSE)</f>
        <v>#N/A</v>
      </c>
      <c r="Z550" s="553" t="e">
        <f t="shared" si="103"/>
        <v>#N/A</v>
      </c>
      <c r="AA550" s="37"/>
      <c r="AB550" s="37"/>
      <c r="AC550" s="37"/>
      <c r="AD550" s="37"/>
      <c r="AE550" s="37"/>
      <c r="AF550" s="560">
        <f t="shared" si="105"/>
        <v>0</v>
      </c>
      <c r="AG550" s="560">
        <f t="shared" si="107"/>
        <v>0</v>
      </c>
      <c r="AH550" s="37">
        <f t="shared" si="108"/>
        <v>0</v>
      </c>
      <c r="AI550" s="560">
        <f t="shared" si="109"/>
        <v>0</v>
      </c>
      <c r="AJ550" s="560">
        <f t="shared" si="110"/>
        <v>0</v>
      </c>
      <c r="AK550" s="560">
        <f t="shared" si="111"/>
        <v>0</v>
      </c>
      <c r="AL550" s="560">
        <f t="shared" si="112"/>
        <v>0</v>
      </c>
      <c r="AM550" s="38"/>
      <c r="AN550" s="38"/>
      <c r="AO550" s="38"/>
      <c r="AP550" s="38"/>
      <c r="AQ550" s="38"/>
      <c r="AR550" s="38"/>
      <c r="AS550" s="38"/>
    </row>
    <row r="551" spans="1:45" s="56" customFormat="1" ht="12.75" customHeight="1" x14ac:dyDescent="0.2">
      <c r="A551" s="157"/>
      <c r="B551" s="72" t="s">
        <v>699</v>
      </c>
      <c r="C551" s="235"/>
      <c r="D551" s="40" t="s">
        <v>242</v>
      </c>
      <c r="E551" s="475" t="s">
        <v>251</v>
      </c>
      <c r="F551" s="258"/>
      <c r="G551" s="93" t="s">
        <v>172</v>
      </c>
      <c r="H551" s="195" t="s">
        <v>250</v>
      </c>
      <c r="I551" s="209"/>
      <c r="J551" s="209"/>
      <c r="K551" s="209"/>
      <c r="L551" s="209"/>
      <c r="M551" s="200"/>
      <c r="N551" s="96">
        <v>12</v>
      </c>
      <c r="O551" s="755" t="s">
        <v>792</v>
      </c>
      <c r="P551" s="755"/>
      <c r="Q551" s="755"/>
      <c r="R551" s="160">
        <v>1</v>
      </c>
      <c r="S551" s="160">
        <v>1E-3</v>
      </c>
      <c r="T551" s="897"/>
      <c r="U551" s="47"/>
      <c r="V551" s="48" t="str">
        <f t="shared" si="106"/>
        <v/>
      </c>
      <c r="W551" s="49"/>
      <c r="X551" s="617"/>
      <c r="Y551" s="570" t="e">
        <f>VLOOKUP(E551,[1]Analysis!$E$1:$W$65536,19,FALSE)</f>
        <v>#N/A</v>
      </c>
      <c r="Z551" s="553" t="e">
        <f t="shared" si="103"/>
        <v>#N/A</v>
      </c>
      <c r="AA551" s="54"/>
      <c r="AB551" s="54"/>
      <c r="AC551" s="54"/>
      <c r="AD551" s="54"/>
      <c r="AE551" s="54"/>
      <c r="AF551" s="560">
        <f t="shared" si="105"/>
        <v>0</v>
      </c>
      <c r="AG551" s="560">
        <f t="shared" si="107"/>
        <v>0</v>
      </c>
      <c r="AH551" s="37">
        <f t="shared" si="108"/>
        <v>0</v>
      </c>
      <c r="AI551" s="560">
        <f t="shared" si="109"/>
        <v>0</v>
      </c>
      <c r="AJ551" s="560">
        <f t="shared" si="110"/>
        <v>0</v>
      </c>
      <c r="AK551" s="560">
        <f t="shared" si="111"/>
        <v>0</v>
      </c>
      <c r="AL551" s="560">
        <f t="shared" si="112"/>
        <v>0</v>
      </c>
      <c r="AM551" s="55"/>
      <c r="AN551" s="55"/>
      <c r="AO551" s="55"/>
      <c r="AP551" s="55"/>
      <c r="AQ551" s="55"/>
      <c r="AR551" s="55"/>
      <c r="AS551" s="55"/>
    </row>
    <row r="552" spans="1:45" s="56" customFormat="1" ht="13.5" customHeight="1" thickBot="1" x14ac:dyDescent="0.25">
      <c r="A552" s="147"/>
      <c r="B552" s="72" t="s">
        <v>699</v>
      </c>
      <c r="C552" s="235"/>
      <c r="D552" s="50" t="s">
        <v>242</v>
      </c>
      <c r="E552" s="476" t="s">
        <v>252</v>
      </c>
      <c r="F552" s="452"/>
      <c r="G552" s="94" t="s">
        <v>172</v>
      </c>
      <c r="H552" s="214" t="s">
        <v>250</v>
      </c>
      <c r="I552" s="215"/>
      <c r="J552" s="215"/>
      <c r="K552" s="215"/>
      <c r="L552" s="215"/>
      <c r="M552" s="216"/>
      <c r="N552" s="65">
        <v>12</v>
      </c>
      <c r="O552" s="756" t="s">
        <v>252</v>
      </c>
      <c r="P552" s="757"/>
      <c r="Q552" s="758"/>
      <c r="R552" s="161">
        <v>3</v>
      </c>
      <c r="S552" s="161">
        <v>2E-3</v>
      </c>
      <c r="T552" s="894"/>
      <c r="U552" s="53"/>
      <c r="V552" s="61" t="str">
        <f t="shared" si="106"/>
        <v/>
      </c>
      <c r="W552" s="62"/>
      <c r="X552" s="617"/>
      <c r="Y552" s="570" t="e">
        <f>VLOOKUP(E552,[1]Analysis!$E$1:$W$65536,19,FALSE)</f>
        <v>#N/A</v>
      </c>
      <c r="Z552" s="553" t="e">
        <f t="shared" si="103"/>
        <v>#N/A</v>
      </c>
      <c r="AA552" s="54"/>
      <c r="AB552" s="54"/>
      <c r="AC552" s="54"/>
      <c r="AD552" s="54"/>
      <c r="AE552" s="54"/>
      <c r="AF552" s="560">
        <f t="shared" si="105"/>
        <v>0</v>
      </c>
      <c r="AG552" s="560">
        <f t="shared" si="107"/>
        <v>0</v>
      </c>
      <c r="AH552" s="37">
        <f t="shared" si="108"/>
        <v>0</v>
      </c>
      <c r="AI552" s="560">
        <f t="shared" si="109"/>
        <v>0</v>
      </c>
      <c r="AJ552" s="560">
        <f t="shared" si="110"/>
        <v>0</v>
      </c>
      <c r="AK552" s="560">
        <f t="shared" si="111"/>
        <v>0</v>
      </c>
      <c r="AL552" s="560">
        <f t="shared" si="112"/>
        <v>0</v>
      </c>
      <c r="AM552" s="55"/>
      <c r="AN552" s="55"/>
      <c r="AO552" s="55"/>
      <c r="AP552" s="55"/>
      <c r="AQ552" s="55"/>
      <c r="AR552" s="55"/>
      <c r="AS552" s="55"/>
    </row>
    <row r="553" spans="1:45" s="39" customFormat="1" ht="25.5" x14ac:dyDescent="0.2">
      <c r="A553" s="131"/>
      <c r="B553" s="72" t="s">
        <v>699</v>
      </c>
      <c r="C553" s="235"/>
      <c r="D553" s="27" t="s">
        <v>700</v>
      </c>
      <c r="E553" s="869"/>
      <c r="F553" s="451"/>
      <c r="G553" s="70" t="s">
        <v>5</v>
      </c>
      <c r="H553" s="593" t="s">
        <v>253</v>
      </c>
      <c r="I553" s="594"/>
      <c r="J553" s="594"/>
      <c r="K553" s="594"/>
      <c r="L553" s="594"/>
      <c r="M553" s="595"/>
      <c r="N553" s="81"/>
      <c r="O553" s="613" t="s">
        <v>92</v>
      </c>
      <c r="P553" s="614"/>
      <c r="Q553" s="614"/>
      <c r="R553" s="614"/>
      <c r="S553" s="615"/>
      <c r="T553" s="935"/>
      <c r="U553" s="34"/>
      <c r="V553" s="35" t="str">
        <f t="shared" si="106"/>
        <v/>
      </c>
      <c r="W553" s="36"/>
      <c r="X553" s="617"/>
      <c r="Y553" s="570" t="e">
        <f>VLOOKUP(E553,[1]Analysis!$E$1:$W$65536,19,FALSE)</f>
        <v>#N/A</v>
      </c>
      <c r="Z553" s="553" t="e">
        <f t="shared" si="103"/>
        <v>#N/A</v>
      </c>
      <c r="AA553" s="37"/>
      <c r="AB553" s="37"/>
      <c r="AC553" s="37"/>
      <c r="AD553" s="37"/>
      <c r="AE553" s="37"/>
      <c r="AF553" s="560">
        <f t="shared" si="105"/>
        <v>0</v>
      </c>
      <c r="AG553" s="560">
        <f t="shared" si="107"/>
        <v>0</v>
      </c>
      <c r="AH553" s="37">
        <f t="shared" si="108"/>
        <v>0</v>
      </c>
      <c r="AI553" s="560">
        <f t="shared" si="109"/>
        <v>0</v>
      </c>
      <c r="AJ553" s="560">
        <f t="shared" si="110"/>
        <v>0</v>
      </c>
      <c r="AK553" s="560">
        <f t="shared" si="111"/>
        <v>0</v>
      </c>
      <c r="AL553" s="560">
        <f t="shared" si="112"/>
        <v>0</v>
      </c>
      <c r="AM553" s="38"/>
      <c r="AN553" s="38"/>
      <c r="AO553" s="38"/>
      <c r="AP553" s="38"/>
      <c r="AQ553" s="38"/>
      <c r="AR553" s="38"/>
      <c r="AS553" s="38"/>
    </row>
    <row r="554" spans="1:45" s="56" customFormat="1" ht="12.75" customHeight="1" x14ac:dyDescent="0.2">
      <c r="A554" s="157"/>
      <c r="B554" s="72" t="s">
        <v>699</v>
      </c>
      <c r="C554" s="235"/>
      <c r="D554" s="40" t="s">
        <v>700</v>
      </c>
      <c r="E554" s="475" t="s">
        <v>254</v>
      </c>
      <c r="F554" s="258"/>
      <c r="G554" s="93" t="s">
        <v>172</v>
      </c>
      <c r="H554" s="195" t="s">
        <v>253</v>
      </c>
      <c r="I554" s="209"/>
      <c r="J554" s="209"/>
      <c r="K554" s="209"/>
      <c r="L554" s="209"/>
      <c r="M554" s="200"/>
      <c r="N554" s="96">
        <v>12</v>
      </c>
      <c r="O554" s="598" t="s">
        <v>93</v>
      </c>
      <c r="P554" s="599"/>
      <c r="Q554" s="599"/>
      <c r="R554" s="599"/>
      <c r="S554" s="600"/>
      <c r="T554" s="928"/>
      <c r="U554" s="47"/>
      <c r="V554" s="48" t="str">
        <f t="shared" si="106"/>
        <v/>
      </c>
      <c r="W554" s="49"/>
      <c r="X554" s="617"/>
      <c r="Y554" s="570" t="e">
        <f>VLOOKUP(E554,[1]Analysis!$E$1:$W$65536,19,FALSE)</f>
        <v>#N/A</v>
      </c>
      <c r="Z554" s="553" t="e">
        <f t="shared" si="103"/>
        <v>#N/A</v>
      </c>
      <c r="AA554" s="54"/>
      <c r="AB554" s="54"/>
      <c r="AC554" s="54"/>
      <c r="AD554" s="54"/>
      <c r="AE554" s="54"/>
      <c r="AF554" s="560">
        <f t="shared" si="105"/>
        <v>0</v>
      </c>
      <c r="AG554" s="560">
        <f t="shared" si="107"/>
        <v>0</v>
      </c>
      <c r="AH554" s="37">
        <f t="shared" si="108"/>
        <v>0</v>
      </c>
      <c r="AI554" s="560">
        <f t="shared" si="109"/>
        <v>0</v>
      </c>
      <c r="AJ554" s="560">
        <f t="shared" si="110"/>
        <v>0</v>
      </c>
      <c r="AK554" s="560">
        <f t="shared" si="111"/>
        <v>0</v>
      </c>
      <c r="AL554" s="560">
        <f t="shared" si="112"/>
        <v>0</v>
      </c>
      <c r="AM554" s="55"/>
      <c r="AN554" s="55"/>
      <c r="AO554" s="55"/>
      <c r="AP554" s="55"/>
      <c r="AQ554" s="55"/>
      <c r="AR554" s="55"/>
      <c r="AS554" s="55"/>
    </row>
    <row r="555" spans="1:45" s="56" customFormat="1" ht="13.5" customHeight="1" thickBot="1" x14ac:dyDescent="0.25">
      <c r="A555" s="147"/>
      <c r="B555" s="72" t="s">
        <v>699</v>
      </c>
      <c r="C555" s="235"/>
      <c r="D555" s="50" t="s">
        <v>700</v>
      </c>
      <c r="E555" s="476" t="s">
        <v>255</v>
      </c>
      <c r="F555" s="452"/>
      <c r="G555" s="94" t="s">
        <v>172</v>
      </c>
      <c r="H555" s="214" t="s">
        <v>253</v>
      </c>
      <c r="I555" s="215"/>
      <c r="J555" s="215"/>
      <c r="K555" s="215"/>
      <c r="L555" s="215"/>
      <c r="M555" s="216"/>
      <c r="N555" s="65">
        <v>12</v>
      </c>
      <c r="O555" s="608" t="s">
        <v>94</v>
      </c>
      <c r="P555" s="609"/>
      <c r="Q555" s="609"/>
      <c r="R555" s="609"/>
      <c r="S555" s="610"/>
      <c r="T555" s="936"/>
      <c r="U555" s="53"/>
      <c r="V555" s="61" t="str">
        <f t="shared" si="106"/>
        <v/>
      </c>
      <c r="W555" s="62"/>
      <c r="X555" s="617"/>
      <c r="Y555" s="570" t="e">
        <f>VLOOKUP(E555,[1]Analysis!$E$1:$W$65536,19,FALSE)</f>
        <v>#N/A</v>
      </c>
      <c r="Z555" s="553" t="e">
        <f t="shared" si="103"/>
        <v>#N/A</v>
      </c>
      <c r="AA555" s="54"/>
      <c r="AB555" s="54"/>
      <c r="AC555" s="54"/>
      <c r="AD555" s="54"/>
      <c r="AE555" s="54"/>
      <c r="AF555" s="560">
        <f t="shared" si="105"/>
        <v>0</v>
      </c>
      <c r="AG555" s="560">
        <f t="shared" si="107"/>
        <v>0</v>
      </c>
      <c r="AH555" s="37">
        <f t="shared" si="108"/>
        <v>0</v>
      </c>
      <c r="AI555" s="560">
        <f t="shared" si="109"/>
        <v>0</v>
      </c>
      <c r="AJ555" s="560">
        <f t="shared" si="110"/>
        <v>0</v>
      </c>
      <c r="AK555" s="560">
        <f t="shared" si="111"/>
        <v>0</v>
      </c>
      <c r="AL555" s="560">
        <f t="shared" si="112"/>
        <v>0</v>
      </c>
      <c r="AM555" s="55"/>
      <c r="AN555" s="55"/>
      <c r="AO555" s="55"/>
      <c r="AP555" s="55"/>
      <c r="AQ555" s="55"/>
      <c r="AR555" s="55"/>
      <c r="AS555" s="55"/>
    </row>
    <row r="556" spans="1:45" s="39" customFormat="1" ht="25.5" x14ac:dyDescent="0.2">
      <c r="A556" s="131"/>
      <c r="B556" s="72" t="s">
        <v>699</v>
      </c>
      <c r="C556" s="235"/>
      <c r="D556" s="27" t="s">
        <v>257</v>
      </c>
      <c r="E556" s="869"/>
      <c r="F556" s="451"/>
      <c r="G556" s="70" t="s">
        <v>5</v>
      </c>
      <c r="H556" s="593" t="s">
        <v>256</v>
      </c>
      <c r="I556" s="594"/>
      <c r="J556" s="594"/>
      <c r="K556" s="594"/>
      <c r="L556" s="594"/>
      <c r="M556" s="595"/>
      <c r="N556" s="81"/>
      <c r="O556" s="613" t="s">
        <v>88</v>
      </c>
      <c r="P556" s="614"/>
      <c r="Q556" s="614"/>
      <c r="R556" s="614"/>
      <c r="S556" s="615"/>
      <c r="T556" s="908"/>
      <c r="U556" s="34"/>
      <c r="V556" s="35" t="str">
        <f t="shared" si="106"/>
        <v/>
      </c>
      <c r="W556" s="36"/>
      <c r="X556" s="617"/>
      <c r="Y556" s="570" t="e">
        <f>VLOOKUP(E556,[1]Analysis!$E$1:$W$65536,19,FALSE)</f>
        <v>#N/A</v>
      </c>
      <c r="Z556" s="553" t="e">
        <f t="shared" ref="Z556:Z615" si="113">Y556-T556</f>
        <v>#N/A</v>
      </c>
      <c r="AA556" s="37"/>
      <c r="AB556" s="37"/>
      <c r="AC556" s="37"/>
      <c r="AD556" s="37"/>
      <c r="AE556" s="37"/>
      <c r="AF556" s="560">
        <f t="shared" si="105"/>
        <v>0</v>
      </c>
      <c r="AG556" s="560">
        <f t="shared" si="107"/>
        <v>0</v>
      </c>
      <c r="AH556" s="37">
        <f t="shared" si="108"/>
        <v>0</v>
      </c>
      <c r="AI556" s="560">
        <f t="shared" si="109"/>
        <v>0</v>
      </c>
      <c r="AJ556" s="560">
        <f t="shared" si="110"/>
        <v>0</v>
      </c>
      <c r="AK556" s="560">
        <f t="shared" si="111"/>
        <v>0</v>
      </c>
      <c r="AL556" s="560">
        <f t="shared" si="112"/>
        <v>0</v>
      </c>
      <c r="AM556" s="38"/>
      <c r="AN556" s="38"/>
      <c r="AO556" s="38"/>
      <c r="AP556" s="38"/>
      <c r="AQ556" s="38"/>
      <c r="AR556" s="38"/>
      <c r="AS556" s="38"/>
    </row>
    <row r="557" spans="1:45" s="56" customFormat="1" ht="12.75" customHeight="1" x14ac:dyDescent="0.2">
      <c r="A557" s="157"/>
      <c r="B557" s="72" t="s">
        <v>699</v>
      </c>
      <c r="C557" s="235"/>
      <c r="D557" s="40" t="s">
        <v>257</v>
      </c>
      <c r="E557" s="475" t="s">
        <v>258</v>
      </c>
      <c r="F557" s="258"/>
      <c r="G557" s="93" t="s">
        <v>172</v>
      </c>
      <c r="H557" s="195" t="s">
        <v>256</v>
      </c>
      <c r="I557" s="209"/>
      <c r="J557" s="209"/>
      <c r="K557" s="209"/>
      <c r="L557" s="209"/>
      <c r="M557" s="200"/>
      <c r="N557" s="96">
        <v>1</v>
      </c>
      <c r="O557" s="598" t="s">
        <v>89</v>
      </c>
      <c r="P557" s="599"/>
      <c r="Q557" s="599"/>
      <c r="R557" s="599"/>
      <c r="S557" s="600"/>
      <c r="T557" s="899"/>
      <c r="U557" s="47"/>
      <c r="V557" s="48" t="str">
        <f t="shared" si="106"/>
        <v/>
      </c>
      <c r="W557" s="49"/>
      <c r="X557" s="617"/>
      <c r="Y557" s="570" t="e">
        <f>VLOOKUP(E557,[1]Analysis!$E$1:$W$65536,19,FALSE)</f>
        <v>#N/A</v>
      </c>
      <c r="Z557" s="553" t="e">
        <f t="shared" si="113"/>
        <v>#N/A</v>
      </c>
      <c r="AA557" s="54"/>
      <c r="AB557" s="54"/>
      <c r="AC557" s="54"/>
      <c r="AD557" s="54"/>
      <c r="AE557" s="54"/>
      <c r="AF557" s="560">
        <f t="shared" si="105"/>
        <v>0</v>
      </c>
      <c r="AG557" s="560">
        <f t="shared" si="107"/>
        <v>0</v>
      </c>
      <c r="AH557" s="37">
        <f t="shared" si="108"/>
        <v>0</v>
      </c>
      <c r="AI557" s="560">
        <f t="shared" si="109"/>
        <v>0</v>
      </c>
      <c r="AJ557" s="560">
        <f t="shared" si="110"/>
        <v>0</v>
      </c>
      <c r="AK557" s="560">
        <f t="shared" si="111"/>
        <v>0</v>
      </c>
      <c r="AL557" s="560">
        <f t="shared" si="112"/>
        <v>0</v>
      </c>
      <c r="AM557" s="55"/>
      <c r="AN557" s="55"/>
      <c r="AO557" s="55"/>
      <c r="AP557" s="55"/>
      <c r="AQ557" s="55"/>
      <c r="AR557" s="55"/>
      <c r="AS557" s="55"/>
    </row>
    <row r="558" spans="1:45" s="56" customFormat="1" ht="12.75" customHeight="1" x14ac:dyDescent="0.2">
      <c r="A558" s="157"/>
      <c r="B558" s="72" t="s">
        <v>699</v>
      </c>
      <c r="C558" s="235"/>
      <c r="D558" s="40" t="s">
        <v>257</v>
      </c>
      <c r="E558" s="475" t="s">
        <v>259</v>
      </c>
      <c r="F558" s="258"/>
      <c r="G558" s="93" t="s">
        <v>172</v>
      </c>
      <c r="H558" s="195" t="s">
        <v>256</v>
      </c>
      <c r="I558" s="209"/>
      <c r="J558" s="209"/>
      <c r="K558" s="209"/>
      <c r="L558" s="209"/>
      <c r="M558" s="200"/>
      <c r="N558" s="96">
        <v>1</v>
      </c>
      <c r="O558" s="598" t="s">
        <v>90</v>
      </c>
      <c r="P558" s="599"/>
      <c r="Q558" s="599"/>
      <c r="R558" s="599"/>
      <c r="S558" s="600"/>
      <c r="T558" s="899"/>
      <c r="U558" s="47"/>
      <c r="V558" s="48" t="str">
        <f t="shared" si="106"/>
        <v/>
      </c>
      <c r="W558" s="49"/>
      <c r="X558" s="617"/>
      <c r="Y558" s="570" t="e">
        <f>VLOOKUP(E558,[1]Analysis!$E$1:$W$65536,19,FALSE)</f>
        <v>#N/A</v>
      </c>
      <c r="Z558" s="553" t="e">
        <f t="shared" si="113"/>
        <v>#N/A</v>
      </c>
      <c r="AA558" s="54"/>
      <c r="AB558" s="54"/>
      <c r="AC558" s="54"/>
      <c r="AD558" s="54"/>
      <c r="AE558" s="54"/>
      <c r="AF558" s="560">
        <f t="shared" si="105"/>
        <v>0</v>
      </c>
      <c r="AG558" s="560">
        <f t="shared" si="107"/>
        <v>0</v>
      </c>
      <c r="AH558" s="37">
        <f t="shared" si="108"/>
        <v>0</v>
      </c>
      <c r="AI558" s="560">
        <f t="shared" si="109"/>
        <v>0</v>
      </c>
      <c r="AJ558" s="560">
        <f t="shared" si="110"/>
        <v>0</v>
      </c>
      <c r="AK558" s="560">
        <f t="shared" si="111"/>
        <v>0</v>
      </c>
      <c r="AL558" s="560">
        <f t="shared" si="112"/>
        <v>0</v>
      </c>
      <c r="AM558" s="55"/>
      <c r="AN558" s="55"/>
      <c r="AO558" s="55"/>
      <c r="AP558" s="55"/>
      <c r="AQ558" s="55"/>
      <c r="AR558" s="55"/>
      <c r="AS558" s="55"/>
    </row>
    <row r="559" spans="1:45" s="56" customFormat="1" ht="13.5" customHeight="1" thickBot="1" x14ac:dyDescent="0.25">
      <c r="A559" s="147"/>
      <c r="B559" s="72" t="s">
        <v>699</v>
      </c>
      <c r="C559" s="235"/>
      <c r="D559" s="50" t="s">
        <v>257</v>
      </c>
      <c r="E559" s="476" t="s">
        <v>260</v>
      </c>
      <c r="F559" s="452"/>
      <c r="G559" s="94" t="s">
        <v>172</v>
      </c>
      <c r="H559" s="214" t="s">
        <v>256</v>
      </c>
      <c r="I559" s="215"/>
      <c r="J559" s="215"/>
      <c r="K559" s="215"/>
      <c r="L559" s="215"/>
      <c r="M559" s="216"/>
      <c r="N559" s="65">
        <v>1</v>
      </c>
      <c r="O559" s="608" t="s">
        <v>91</v>
      </c>
      <c r="P559" s="609"/>
      <c r="Q559" s="609"/>
      <c r="R559" s="609"/>
      <c r="S559" s="610"/>
      <c r="T559" s="909"/>
      <c r="U559" s="53"/>
      <c r="V559" s="61" t="str">
        <f t="shared" si="106"/>
        <v/>
      </c>
      <c r="W559" s="62"/>
      <c r="X559" s="617"/>
      <c r="Y559" s="570" t="e">
        <f>VLOOKUP(E559,[1]Analysis!$E$1:$W$65536,19,FALSE)</f>
        <v>#N/A</v>
      </c>
      <c r="Z559" s="553" t="e">
        <f t="shared" si="113"/>
        <v>#N/A</v>
      </c>
      <c r="AA559" s="54"/>
      <c r="AB559" s="54"/>
      <c r="AC559" s="54"/>
      <c r="AD559" s="54"/>
      <c r="AE559" s="54"/>
      <c r="AF559" s="560">
        <f t="shared" si="105"/>
        <v>0</v>
      </c>
      <c r="AG559" s="560">
        <f t="shared" si="107"/>
        <v>0</v>
      </c>
      <c r="AH559" s="37">
        <f t="shared" si="108"/>
        <v>0</v>
      </c>
      <c r="AI559" s="560">
        <f t="shared" si="109"/>
        <v>0</v>
      </c>
      <c r="AJ559" s="560">
        <f t="shared" si="110"/>
        <v>0</v>
      </c>
      <c r="AK559" s="560">
        <f t="shared" si="111"/>
        <v>0</v>
      </c>
      <c r="AL559" s="560">
        <f t="shared" si="112"/>
        <v>0</v>
      </c>
      <c r="AM559" s="55"/>
      <c r="AN559" s="55"/>
      <c r="AO559" s="55"/>
      <c r="AP559" s="55"/>
      <c r="AQ559" s="55"/>
      <c r="AR559" s="55"/>
      <c r="AS559" s="55"/>
    </row>
    <row r="560" spans="1:45" s="39" customFormat="1" ht="12.75" customHeight="1" x14ac:dyDescent="0.2">
      <c r="A560" s="131"/>
      <c r="B560" s="72" t="s">
        <v>699</v>
      </c>
      <c r="C560" s="235"/>
      <c r="D560" s="27" t="s">
        <v>707</v>
      </c>
      <c r="E560" s="869"/>
      <c r="F560" s="451"/>
      <c r="G560" s="70" t="s">
        <v>5</v>
      </c>
      <c r="H560" s="593" t="s">
        <v>283</v>
      </c>
      <c r="I560" s="594"/>
      <c r="J560" s="594"/>
      <c r="K560" s="594"/>
      <c r="L560" s="594"/>
      <c r="M560" s="595"/>
      <c r="N560" s="81"/>
      <c r="O560" s="613" t="s">
        <v>17</v>
      </c>
      <c r="P560" s="614"/>
      <c r="Q560" s="614"/>
      <c r="R560" s="614"/>
      <c r="S560" s="615"/>
      <c r="T560" s="896"/>
      <c r="U560" s="34"/>
      <c r="V560" s="35" t="str">
        <f t="shared" si="106"/>
        <v/>
      </c>
      <c r="W560" s="36"/>
      <c r="X560" s="617"/>
      <c r="Y560" s="570" t="e">
        <f>VLOOKUP(E560,[1]Analysis!$E$1:$W$65536,19,FALSE)</f>
        <v>#N/A</v>
      </c>
      <c r="Z560" s="553" t="e">
        <f t="shared" si="113"/>
        <v>#N/A</v>
      </c>
      <c r="AA560" s="37"/>
      <c r="AB560" s="37"/>
      <c r="AC560" s="37"/>
      <c r="AD560" s="37"/>
      <c r="AE560" s="37"/>
      <c r="AF560" s="560">
        <f t="shared" si="105"/>
        <v>0</v>
      </c>
      <c r="AG560" s="560">
        <f t="shared" si="107"/>
        <v>0</v>
      </c>
      <c r="AH560" s="37">
        <f t="shared" si="108"/>
        <v>0</v>
      </c>
      <c r="AI560" s="560">
        <f t="shared" si="109"/>
        <v>0</v>
      </c>
      <c r="AJ560" s="560">
        <f t="shared" si="110"/>
        <v>0</v>
      </c>
      <c r="AK560" s="560">
        <f t="shared" si="111"/>
        <v>0</v>
      </c>
      <c r="AL560" s="560">
        <f t="shared" si="112"/>
        <v>0</v>
      </c>
      <c r="AM560" s="38"/>
      <c r="AN560" s="38"/>
      <c r="AO560" s="38"/>
      <c r="AP560" s="38"/>
      <c r="AQ560" s="38"/>
      <c r="AR560" s="38"/>
      <c r="AS560" s="38"/>
    </row>
    <row r="561" spans="1:45" s="56" customFormat="1" ht="12.75" customHeight="1" x14ac:dyDescent="0.2">
      <c r="A561" s="157"/>
      <c r="B561" s="72" t="s">
        <v>699</v>
      </c>
      <c r="C561" s="235"/>
      <c r="D561" s="40" t="s">
        <v>707</v>
      </c>
      <c r="E561" s="475" t="s">
        <v>284</v>
      </c>
      <c r="F561" s="258"/>
      <c r="G561" s="93" t="s">
        <v>172</v>
      </c>
      <c r="H561" s="195" t="s">
        <v>283</v>
      </c>
      <c r="I561" s="209"/>
      <c r="J561" s="209"/>
      <c r="K561" s="209"/>
      <c r="L561" s="209"/>
      <c r="M561" s="200"/>
      <c r="N561" s="96">
        <v>1</v>
      </c>
      <c r="O561" s="598" t="s">
        <v>49</v>
      </c>
      <c r="P561" s="599"/>
      <c r="Q561" s="599"/>
      <c r="R561" s="599"/>
      <c r="S561" s="600"/>
      <c r="T561" s="918"/>
      <c r="U561" s="47"/>
      <c r="V561" s="48" t="str">
        <f t="shared" si="106"/>
        <v/>
      </c>
      <c r="W561" s="49"/>
      <c r="X561" s="617"/>
      <c r="Y561" s="570" t="e">
        <f>VLOOKUP(E561,[1]Analysis!$E$1:$W$65536,19,FALSE)</f>
        <v>#N/A</v>
      </c>
      <c r="Z561" s="553" t="e">
        <f t="shared" si="113"/>
        <v>#N/A</v>
      </c>
      <c r="AA561" s="54"/>
      <c r="AB561" s="54"/>
      <c r="AC561" s="54"/>
      <c r="AD561" s="54"/>
      <c r="AE561" s="54"/>
      <c r="AF561" s="560">
        <f t="shared" si="105"/>
        <v>0</v>
      </c>
      <c r="AG561" s="560">
        <f t="shared" si="107"/>
        <v>0</v>
      </c>
      <c r="AH561" s="37">
        <f t="shared" si="108"/>
        <v>0</v>
      </c>
      <c r="AI561" s="560">
        <f t="shared" si="109"/>
        <v>0</v>
      </c>
      <c r="AJ561" s="560">
        <f t="shared" si="110"/>
        <v>0</v>
      </c>
      <c r="AK561" s="560">
        <f t="shared" si="111"/>
        <v>0</v>
      </c>
      <c r="AL561" s="560">
        <f t="shared" si="112"/>
        <v>0</v>
      </c>
      <c r="AM561" s="55"/>
      <c r="AN561" s="55"/>
      <c r="AO561" s="55"/>
      <c r="AP561" s="55"/>
      <c r="AQ561" s="55"/>
      <c r="AR561" s="55"/>
      <c r="AS561" s="55"/>
    </row>
    <row r="562" spans="1:45" s="56" customFormat="1" ht="12.75" customHeight="1" x14ac:dyDescent="0.2">
      <c r="A562" s="157"/>
      <c r="B562" s="72" t="s">
        <v>699</v>
      </c>
      <c r="C562" s="235"/>
      <c r="D562" s="40" t="s">
        <v>707</v>
      </c>
      <c r="E562" s="475" t="s">
        <v>285</v>
      </c>
      <c r="F562" s="258"/>
      <c r="G562" s="93" t="s">
        <v>172</v>
      </c>
      <c r="H562" s="195" t="s">
        <v>283</v>
      </c>
      <c r="I562" s="209"/>
      <c r="J562" s="209"/>
      <c r="K562" s="209"/>
      <c r="L562" s="209"/>
      <c r="M562" s="200"/>
      <c r="N562" s="96">
        <v>1</v>
      </c>
      <c r="O562" s="598" t="s">
        <v>50</v>
      </c>
      <c r="P562" s="599"/>
      <c r="Q562" s="599"/>
      <c r="R562" s="599"/>
      <c r="S562" s="600"/>
      <c r="T562" s="918"/>
      <c r="U562" s="47"/>
      <c r="V562" s="48" t="str">
        <f t="shared" si="106"/>
        <v/>
      </c>
      <c r="W562" s="49"/>
      <c r="X562" s="617"/>
      <c r="Y562" s="570" t="e">
        <f>VLOOKUP(E562,[1]Analysis!$E$1:$W$65536,19,FALSE)</f>
        <v>#N/A</v>
      </c>
      <c r="Z562" s="553" t="e">
        <f t="shared" si="113"/>
        <v>#N/A</v>
      </c>
      <c r="AA562" s="54"/>
      <c r="AB562" s="54"/>
      <c r="AC562" s="54"/>
      <c r="AD562" s="54"/>
      <c r="AE562" s="54"/>
      <c r="AF562" s="560">
        <f t="shared" si="105"/>
        <v>0</v>
      </c>
      <c r="AG562" s="560">
        <f t="shared" si="107"/>
        <v>0</v>
      </c>
      <c r="AH562" s="37">
        <f t="shared" si="108"/>
        <v>0</v>
      </c>
      <c r="AI562" s="560">
        <f t="shared" si="109"/>
        <v>0</v>
      </c>
      <c r="AJ562" s="560">
        <f t="shared" si="110"/>
        <v>0</v>
      </c>
      <c r="AK562" s="560">
        <f t="shared" si="111"/>
        <v>0</v>
      </c>
      <c r="AL562" s="560">
        <f t="shared" si="112"/>
        <v>0</v>
      </c>
      <c r="AM562" s="55"/>
      <c r="AN562" s="55"/>
      <c r="AO562" s="55"/>
      <c r="AP562" s="55"/>
      <c r="AQ562" s="55"/>
      <c r="AR562" s="55"/>
      <c r="AS562" s="55"/>
    </row>
    <row r="563" spans="1:45" s="56" customFormat="1" ht="13.5" customHeight="1" thickBot="1" x14ac:dyDescent="0.25">
      <c r="A563" s="147"/>
      <c r="B563" s="72" t="s">
        <v>699</v>
      </c>
      <c r="C563" s="235"/>
      <c r="D563" s="40" t="s">
        <v>707</v>
      </c>
      <c r="E563" s="873" t="s">
        <v>286</v>
      </c>
      <c r="F563" s="457"/>
      <c r="G563" s="134" t="s">
        <v>172</v>
      </c>
      <c r="H563" s="195" t="s">
        <v>283</v>
      </c>
      <c r="I563" s="209"/>
      <c r="J563" s="209"/>
      <c r="K563" s="209"/>
      <c r="L563" s="209"/>
      <c r="M563" s="200"/>
      <c r="N563" s="178">
        <v>1</v>
      </c>
      <c r="O563" s="740" t="s">
        <v>51</v>
      </c>
      <c r="P563" s="741"/>
      <c r="Q563" s="741"/>
      <c r="R563" s="741"/>
      <c r="S563" s="742"/>
      <c r="T563" s="937"/>
      <c r="U563" s="135"/>
      <c r="V563" s="61" t="str">
        <f t="shared" si="106"/>
        <v/>
      </c>
      <c r="W563" s="62"/>
      <c r="X563" s="617"/>
      <c r="Y563" s="570" t="e">
        <f>VLOOKUP(E563,[1]Analysis!$E$1:$W$65536,19,FALSE)</f>
        <v>#N/A</v>
      </c>
      <c r="Z563" s="553" t="e">
        <f t="shared" si="113"/>
        <v>#N/A</v>
      </c>
      <c r="AA563" s="54"/>
      <c r="AB563" s="54"/>
      <c r="AC563" s="54"/>
      <c r="AD563" s="54"/>
      <c r="AE563" s="54"/>
      <c r="AF563" s="560">
        <f t="shared" si="105"/>
        <v>0</v>
      </c>
      <c r="AG563" s="560">
        <f t="shared" si="107"/>
        <v>0</v>
      </c>
      <c r="AH563" s="37">
        <f t="shared" si="108"/>
        <v>0</v>
      </c>
      <c r="AI563" s="560">
        <f t="shared" si="109"/>
        <v>0</v>
      </c>
      <c r="AJ563" s="560">
        <f t="shared" si="110"/>
        <v>0</v>
      </c>
      <c r="AK563" s="560">
        <f t="shared" si="111"/>
        <v>0</v>
      </c>
      <c r="AL563" s="560">
        <f t="shared" si="112"/>
        <v>0</v>
      </c>
      <c r="AM563" s="55"/>
      <c r="AN563" s="55"/>
      <c r="AO563" s="55"/>
      <c r="AP563" s="55"/>
      <c r="AQ563" s="55"/>
      <c r="AR563" s="55"/>
      <c r="AS563" s="55"/>
    </row>
    <row r="564" spans="1:45" s="39" customFormat="1" ht="29.25" customHeight="1" x14ac:dyDescent="0.2">
      <c r="A564" s="147" t="s">
        <v>112</v>
      </c>
      <c r="B564" s="581" t="s">
        <v>736</v>
      </c>
      <c r="C564" s="582"/>
      <c r="D564" s="28" t="s">
        <v>778</v>
      </c>
      <c r="E564" s="869" t="s">
        <v>578</v>
      </c>
      <c r="F564" s="451"/>
      <c r="G564" s="29" t="s">
        <v>5</v>
      </c>
      <c r="H564" s="647" t="s">
        <v>887</v>
      </c>
      <c r="I564" s="648"/>
      <c r="J564" s="648"/>
      <c r="K564" s="648"/>
      <c r="L564" s="648"/>
      <c r="M564" s="649"/>
      <c r="N564" s="30">
        <v>100</v>
      </c>
      <c r="O564" s="747"/>
      <c r="P564" s="748"/>
      <c r="Q564" s="748"/>
      <c r="R564" s="748"/>
      <c r="S564" s="749"/>
      <c r="T564" s="896"/>
      <c r="U564" s="34"/>
      <c r="V564" s="35" t="str">
        <f t="shared" si="106"/>
        <v/>
      </c>
      <c r="W564" s="36"/>
      <c r="X564" s="617"/>
      <c r="Y564" s="570" t="e">
        <f>VLOOKUP(E564,[1]Analysis!$E$1:$W$65536,19,FALSE)</f>
        <v>#N/A</v>
      </c>
      <c r="Z564" s="553" t="e">
        <f t="shared" si="113"/>
        <v>#N/A</v>
      </c>
      <c r="AA564" s="37"/>
      <c r="AB564" s="37"/>
      <c r="AC564" s="37"/>
      <c r="AD564" s="37"/>
      <c r="AE564" s="37"/>
      <c r="AF564" s="560">
        <f t="shared" si="105"/>
        <v>0</v>
      </c>
      <c r="AG564" s="560">
        <f t="shared" si="107"/>
        <v>0</v>
      </c>
      <c r="AH564" s="37">
        <f t="shared" si="108"/>
        <v>0</v>
      </c>
      <c r="AI564" s="560">
        <f t="shared" si="109"/>
        <v>0</v>
      </c>
      <c r="AJ564" s="560">
        <f t="shared" si="110"/>
        <v>0</v>
      </c>
      <c r="AK564" s="560">
        <f t="shared" si="111"/>
        <v>0</v>
      </c>
      <c r="AL564" s="560">
        <f t="shared" si="112"/>
        <v>0</v>
      </c>
      <c r="AM564" s="38"/>
      <c r="AN564" s="38"/>
      <c r="AO564" s="38"/>
      <c r="AP564" s="38"/>
      <c r="AQ564" s="38"/>
      <c r="AR564" s="38"/>
      <c r="AS564" s="38"/>
    </row>
    <row r="565" spans="1:45" s="39" customFormat="1" ht="13.5" customHeight="1" thickBot="1" x14ac:dyDescent="0.25">
      <c r="A565" s="116" t="s">
        <v>112</v>
      </c>
      <c r="B565" s="78" t="s">
        <v>736</v>
      </c>
      <c r="C565" s="237"/>
      <c r="D565" s="63" t="s">
        <v>778</v>
      </c>
      <c r="E565" s="476" t="s">
        <v>579</v>
      </c>
      <c r="F565" s="452"/>
      <c r="G565" s="51" t="s">
        <v>5</v>
      </c>
      <c r="H565" s="681" t="s">
        <v>888</v>
      </c>
      <c r="I565" s="682"/>
      <c r="J565" s="682"/>
      <c r="K565" s="682"/>
      <c r="L565" s="682"/>
      <c r="M565" s="683"/>
      <c r="N565" s="64">
        <v>100</v>
      </c>
      <c r="O565" s="752"/>
      <c r="P565" s="753"/>
      <c r="Q565" s="753"/>
      <c r="R565" s="753"/>
      <c r="S565" s="754"/>
      <c r="T565" s="894"/>
      <c r="U565" s="53"/>
      <c r="V565" s="61" t="str">
        <f t="shared" si="106"/>
        <v/>
      </c>
      <c r="W565" s="62"/>
      <c r="X565" s="617"/>
      <c r="Y565" s="570" t="e">
        <f>VLOOKUP(E565,[1]Analysis!$E$1:$W$65536,19,FALSE)</f>
        <v>#N/A</v>
      </c>
      <c r="Z565" s="553" t="e">
        <f t="shared" si="113"/>
        <v>#N/A</v>
      </c>
      <c r="AA565" s="37"/>
      <c r="AB565" s="37"/>
      <c r="AC565" s="37"/>
      <c r="AD565" s="37"/>
      <c r="AE565" s="37"/>
      <c r="AF565" s="560">
        <f t="shared" si="105"/>
        <v>0</v>
      </c>
      <c r="AG565" s="560">
        <f t="shared" si="107"/>
        <v>0</v>
      </c>
      <c r="AH565" s="37">
        <f t="shared" si="108"/>
        <v>0</v>
      </c>
      <c r="AI565" s="560">
        <f t="shared" si="109"/>
        <v>0</v>
      </c>
      <c r="AJ565" s="560">
        <f t="shared" si="110"/>
        <v>0</v>
      </c>
      <c r="AK565" s="560">
        <f t="shared" si="111"/>
        <v>0</v>
      </c>
      <c r="AL565" s="560">
        <f t="shared" si="112"/>
        <v>0</v>
      </c>
      <c r="AM565" s="38"/>
      <c r="AN565" s="38"/>
      <c r="AO565" s="38"/>
      <c r="AP565" s="38"/>
      <c r="AQ565" s="38"/>
      <c r="AR565" s="38"/>
      <c r="AS565" s="38"/>
    </row>
    <row r="566" spans="1:45" s="56" customFormat="1" ht="13.5" customHeight="1" thickBot="1" x14ac:dyDescent="0.25">
      <c r="A566" s="116"/>
      <c r="B566" s="78" t="s">
        <v>719</v>
      </c>
      <c r="C566" s="234"/>
      <c r="D566" s="50" t="s">
        <v>778</v>
      </c>
      <c r="E566" s="476" t="s">
        <v>330</v>
      </c>
      <c r="F566" s="452"/>
      <c r="G566" s="51" t="s">
        <v>5</v>
      </c>
      <c r="H566" s="687" t="s">
        <v>889</v>
      </c>
      <c r="I566" s="688"/>
      <c r="J566" s="688"/>
      <c r="K566" s="688"/>
      <c r="L566" s="688"/>
      <c r="M566" s="689"/>
      <c r="N566" s="57">
        <v>100</v>
      </c>
      <c r="O566" s="752"/>
      <c r="P566" s="753"/>
      <c r="Q566" s="753"/>
      <c r="R566" s="753"/>
      <c r="S566" s="754"/>
      <c r="T566" s="894"/>
      <c r="U566" s="53"/>
      <c r="V566" s="61" t="str">
        <f t="shared" si="106"/>
        <v/>
      </c>
      <c r="W566" s="62"/>
      <c r="X566" s="618"/>
      <c r="Y566" s="570" t="e">
        <f>VLOOKUP(E566,[1]Analysis!$E$1:$W$65536,19,FALSE)</f>
        <v>#N/A</v>
      </c>
      <c r="Z566" s="553" t="e">
        <f t="shared" si="113"/>
        <v>#N/A</v>
      </c>
      <c r="AA566" s="54"/>
      <c r="AB566" s="54"/>
      <c r="AC566" s="54"/>
      <c r="AD566" s="54"/>
      <c r="AE566" s="54"/>
      <c r="AF566" s="560">
        <f t="shared" si="105"/>
        <v>0</v>
      </c>
      <c r="AG566" s="560">
        <f t="shared" si="107"/>
        <v>0</v>
      </c>
      <c r="AH566" s="37">
        <f t="shared" si="108"/>
        <v>0</v>
      </c>
      <c r="AI566" s="560">
        <f t="shared" si="109"/>
        <v>0</v>
      </c>
      <c r="AJ566" s="560">
        <f t="shared" si="110"/>
        <v>0</v>
      </c>
      <c r="AK566" s="560">
        <f t="shared" si="111"/>
        <v>0</v>
      </c>
      <c r="AL566" s="560">
        <f t="shared" si="112"/>
        <v>0</v>
      </c>
      <c r="AM566" s="55"/>
      <c r="AN566" s="55"/>
      <c r="AO566" s="55"/>
      <c r="AP566" s="55"/>
      <c r="AQ566" s="55"/>
      <c r="AR566" s="55"/>
      <c r="AS566" s="55"/>
    </row>
    <row r="567" spans="1:45" s="39" customFormat="1" ht="27" customHeight="1" x14ac:dyDescent="0.2">
      <c r="A567" s="116"/>
      <c r="B567" s="581" t="s">
        <v>723</v>
      </c>
      <c r="C567" s="582"/>
      <c r="D567" s="27" t="s">
        <v>726</v>
      </c>
      <c r="E567" s="869" t="s">
        <v>388</v>
      </c>
      <c r="F567" s="451"/>
      <c r="G567" s="29" t="s">
        <v>5</v>
      </c>
      <c r="H567" s="647" t="s">
        <v>890</v>
      </c>
      <c r="I567" s="648"/>
      <c r="J567" s="648"/>
      <c r="K567" s="648"/>
      <c r="L567" s="648"/>
      <c r="M567" s="649"/>
      <c r="N567" s="30">
        <v>500</v>
      </c>
      <c r="O567" s="747"/>
      <c r="P567" s="748"/>
      <c r="Q567" s="748"/>
      <c r="R567" s="748"/>
      <c r="S567" s="749"/>
      <c r="T567" s="896"/>
      <c r="U567" s="34"/>
      <c r="V567" s="35" t="str">
        <f t="shared" si="106"/>
        <v/>
      </c>
      <c r="W567" s="36"/>
      <c r="X567" s="616">
        <v>21</v>
      </c>
      <c r="Y567" s="570" t="e">
        <f>VLOOKUP(E567,[1]Analysis!$E$1:$W$65536,19,FALSE)</f>
        <v>#N/A</v>
      </c>
      <c r="Z567" s="553" t="e">
        <f t="shared" si="113"/>
        <v>#N/A</v>
      </c>
      <c r="AA567" s="37"/>
      <c r="AB567" s="37"/>
      <c r="AC567" s="37"/>
      <c r="AD567" s="37"/>
      <c r="AE567" s="37"/>
      <c r="AF567" s="560">
        <f t="shared" si="105"/>
        <v>0</v>
      </c>
      <c r="AG567" s="560">
        <f t="shared" si="107"/>
        <v>0</v>
      </c>
      <c r="AH567" s="37">
        <f t="shared" si="108"/>
        <v>0</v>
      </c>
      <c r="AI567" s="560">
        <f t="shared" si="109"/>
        <v>0</v>
      </c>
      <c r="AJ567" s="560">
        <f t="shared" si="110"/>
        <v>0</v>
      </c>
      <c r="AK567" s="560">
        <f t="shared" si="111"/>
        <v>0</v>
      </c>
      <c r="AL567" s="560">
        <f t="shared" si="112"/>
        <v>0</v>
      </c>
      <c r="AM567" s="38"/>
      <c r="AN567" s="38"/>
      <c r="AO567" s="38"/>
      <c r="AP567" s="38"/>
      <c r="AQ567" s="38"/>
      <c r="AR567" s="38"/>
      <c r="AS567" s="38"/>
    </row>
    <row r="568" spans="1:45" s="56" customFormat="1" ht="13.5" customHeight="1" thickBot="1" x14ac:dyDescent="0.25">
      <c r="A568" s="129" t="s">
        <v>113</v>
      </c>
      <c r="B568" s="72" t="s">
        <v>723</v>
      </c>
      <c r="C568" s="235"/>
      <c r="D568" s="50" t="s">
        <v>726</v>
      </c>
      <c r="E568" s="476" t="s">
        <v>390</v>
      </c>
      <c r="F568" s="452"/>
      <c r="G568" s="51" t="s">
        <v>5</v>
      </c>
      <c r="H568" s="687" t="s">
        <v>389</v>
      </c>
      <c r="I568" s="688"/>
      <c r="J568" s="688"/>
      <c r="K568" s="688"/>
      <c r="L568" s="688"/>
      <c r="M568" s="689"/>
      <c r="N568" s="65">
        <v>144</v>
      </c>
      <c r="O568" s="608"/>
      <c r="P568" s="609"/>
      <c r="Q568" s="609"/>
      <c r="R568" s="609"/>
      <c r="S568" s="610"/>
      <c r="T568" s="894"/>
      <c r="U568" s="53"/>
      <c r="V568" s="61" t="str">
        <f t="shared" si="106"/>
        <v/>
      </c>
      <c r="W568" s="62"/>
      <c r="X568" s="617"/>
      <c r="Y568" s="570" t="e">
        <f>VLOOKUP(E568,[1]Analysis!$E$1:$W$65536,19,FALSE)</f>
        <v>#N/A</v>
      </c>
      <c r="Z568" s="553" t="e">
        <f t="shared" si="113"/>
        <v>#N/A</v>
      </c>
      <c r="AA568" s="54"/>
      <c r="AB568" s="54"/>
      <c r="AC568" s="54"/>
      <c r="AD568" s="54"/>
      <c r="AE568" s="54"/>
      <c r="AF568" s="560">
        <f t="shared" si="105"/>
        <v>0</v>
      </c>
      <c r="AG568" s="560">
        <f t="shared" si="107"/>
        <v>0</v>
      </c>
      <c r="AH568" s="37">
        <f t="shared" si="108"/>
        <v>0</v>
      </c>
      <c r="AI568" s="560">
        <f t="shared" si="109"/>
        <v>0</v>
      </c>
      <c r="AJ568" s="560">
        <f t="shared" si="110"/>
        <v>0</v>
      </c>
      <c r="AK568" s="560">
        <f t="shared" si="111"/>
        <v>0</v>
      </c>
      <c r="AL568" s="560">
        <f t="shared" si="112"/>
        <v>0</v>
      </c>
      <c r="AM568" s="55"/>
      <c r="AN568" s="55"/>
      <c r="AO568" s="55"/>
      <c r="AP568" s="55"/>
      <c r="AQ568" s="55"/>
      <c r="AR568" s="55"/>
      <c r="AS568" s="55"/>
    </row>
    <row r="569" spans="1:45" s="56" customFormat="1" ht="12.75" customHeight="1" x14ac:dyDescent="0.2">
      <c r="A569" s="129" t="s">
        <v>374</v>
      </c>
      <c r="B569" s="72" t="s">
        <v>723</v>
      </c>
      <c r="C569" s="235"/>
      <c r="D569" s="953" t="s">
        <v>725</v>
      </c>
      <c r="E569" s="474"/>
      <c r="F569" s="256"/>
      <c r="G569" s="95" t="s">
        <v>5</v>
      </c>
      <c r="H569" s="806" t="s">
        <v>373</v>
      </c>
      <c r="I569" s="807"/>
      <c r="J569" s="807"/>
      <c r="K569" s="807"/>
      <c r="L569" s="807"/>
      <c r="M569" s="808"/>
      <c r="N569" s="240"/>
      <c r="O569" s="613" t="s">
        <v>822</v>
      </c>
      <c r="P569" s="614"/>
      <c r="Q569" s="614"/>
      <c r="R569" s="245" t="s">
        <v>823</v>
      </c>
      <c r="S569" s="245" t="s">
        <v>824</v>
      </c>
      <c r="T569" s="938"/>
      <c r="U569" s="74"/>
      <c r="V569" s="35" t="str">
        <f t="shared" si="106"/>
        <v/>
      </c>
      <c r="W569" s="36"/>
      <c r="X569" s="617"/>
      <c r="Y569" s="570" t="e">
        <f>VLOOKUP(E569,[1]Analysis!$E$1:$W$65536,19,FALSE)</f>
        <v>#N/A</v>
      </c>
      <c r="Z569" s="553" t="e">
        <f t="shared" si="113"/>
        <v>#N/A</v>
      </c>
      <c r="AA569" s="54"/>
      <c r="AB569" s="54"/>
      <c r="AC569" s="54"/>
      <c r="AD569" s="54"/>
      <c r="AE569" s="54"/>
      <c r="AF569" s="560">
        <f t="shared" si="105"/>
        <v>0</v>
      </c>
      <c r="AG569" s="560">
        <f t="shared" si="107"/>
        <v>0</v>
      </c>
      <c r="AH569" s="37">
        <f t="shared" si="108"/>
        <v>0</v>
      </c>
      <c r="AI569" s="560">
        <f t="shared" si="109"/>
        <v>0</v>
      </c>
      <c r="AJ569" s="560">
        <f t="shared" si="110"/>
        <v>0</v>
      </c>
      <c r="AK569" s="560">
        <f t="shared" si="111"/>
        <v>0</v>
      </c>
      <c r="AL569" s="560">
        <f t="shared" si="112"/>
        <v>0</v>
      </c>
      <c r="AM569" s="55"/>
      <c r="AN569" s="55"/>
      <c r="AO569" s="55"/>
      <c r="AP569" s="55"/>
      <c r="AQ569" s="55"/>
      <c r="AR569" s="55"/>
      <c r="AS569" s="55"/>
    </row>
    <row r="570" spans="1:45" s="56" customFormat="1" ht="12.75" customHeight="1" x14ac:dyDescent="0.2">
      <c r="A570" s="40" t="s">
        <v>374</v>
      </c>
      <c r="B570" s="72" t="s">
        <v>723</v>
      </c>
      <c r="C570" s="235"/>
      <c r="D570" s="954"/>
      <c r="E570" s="470" t="s">
        <v>375</v>
      </c>
      <c r="F570" s="258"/>
      <c r="G570" s="93" t="s">
        <v>172</v>
      </c>
      <c r="H570" s="195" t="s">
        <v>373</v>
      </c>
      <c r="I570" s="209"/>
      <c r="J570" s="209"/>
      <c r="K570" s="209"/>
      <c r="L570" s="209"/>
      <c r="M570" s="200"/>
      <c r="N570" s="96">
        <v>100</v>
      </c>
      <c r="O570" s="750" t="s">
        <v>825</v>
      </c>
      <c r="P570" s="750"/>
      <c r="Q570" s="750"/>
      <c r="R570" s="160" t="s">
        <v>828</v>
      </c>
      <c r="S570" s="42">
        <v>100</v>
      </c>
      <c r="T570" s="892"/>
      <c r="U570" s="47"/>
      <c r="V570" s="48" t="str">
        <f t="shared" si="106"/>
        <v/>
      </c>
      <c r="W570" s="49"/>
      <c r="X570" s="617"/>
      <c r="Y570" s="570">
        <f>VLOOKUP(E570,[2]analysis!$B$1:$AB$65536,27,FALSE)</f>
        <v>105.8</v>
      </c>
      <c r="Z570" s="553">
        <f>Y570-AI570</f>
        <v>105.8</v>
      </c>
      <c r="AA570" s="54"/>
      <c r="AB570" s="54"/>
      <c r="AC570" s="54"/>
      <c r="AD570" s="54"/>
      <c r="AE570" s="54"/>
      <c r="AF570" s="560">
        <f t="shared" si="105"/>
        <v>0</v>
      </c>
      <c r="AG570" s="560">
        <f t="shared" si="107"/>
        <v>0</v>
      </c>
      <c r="AH570" s="37">
        <f t="shared" si="108"/>
        <v>0</v>
      </c>
      <c r="AI570" s="560">
        <f t="shared" si="109"/>
        <v>0</v>
      </c>
      <c r="AJ570" s="560">
        <f t="shared" si="110"/>
        <v>0</v>
      </c>
      <c r="AK570" s="560">
        <f t="shared" si="111"/>
        <v>0</v>
      </c>
      <c r="AL570" s="560">
        <f t="shared" si="112"/>
        <v>0</v>
      </c>
      <c r="AM570" s="55"/>
      <c r="AN570" s="55"/>
      <c r="AO570" s="55"/>
      <c r="AP570" s="55"/>
      <c r="AQ570" s="55"/>
      <c r="AR570" s="55"/>
      <c r="AS570" s="55"/>
    </row>
    <row r="571" spans="1:45" s="56" customFormat="1" ht="12.75" customHeight="1" x14ac:dyDescent="0.2">
      <c r="A571" s="40" t="s">
        <v>374</v>
      </c>
      <c r="B571" s="72" t="s">
        <v>723</v>
      </c>
      <c r="C571" s="235"/>
      <c r="D571" s="40" t="s">
        <v>725</v>
      </c>
      <c r="E571" s="470" t="s">
        <v>376</v>
      </c>
      <c r="F571" s="258"/>
      <c r="G571" s="93" t="s">
        <v>172</v>
      </c>
      <c r="H571" s="195" t="s">
        <v>373</v>
      </c>
      <c r="I571" s="209"/>
      <c r="J571" s="209"/>
      <c r="K571" s="209"/>
      <c r="L571" s="209"/>
      <c r="M571" s="200"/>
      <c r="N571" s="96">
        <v>150</v>
      </c>
      <c r="O571" s="750" t="s">
        <v>826</v>
      </c>
      <c r="P571" s="750"/>
      <c r="Q571" s="750"/>
      <c r="R571" s="160" t="s">
        <v>829</v>
      </c>
      <c r="S571" s="42">
        <v>150</v>
      </c>
      <c r="T571" s="892"/>
      <c r="U571" s="47"/>
      <c r="V571" s="48" t="str">
        <f t="shared" si="106"/>
        <v/>
      </c>
      <c r="W571" s="49"/>
      <c r="X571" s="617"/>
      <c r="Y571" s="570">
        <f>VLOOKUP(E571,[2]analysis!$B$1:$AB$65536,27,FALSE)</f>
        <v>129.9</v>
      </c>
      <c r="Z571" s="553">
        <f>Y571-AI571</f>
        <v>129.9</v>
      </c>
      <c r="AA571" s="54"/>
      <c r="AB571" s="54"/>
      <c r="AC571" s="54"/>
      <c r="AD571" s="54"/>
      <c r="AE571" s="54"/>
      <c r="AF571" s="560">
        <f t="shared" si="105"/>
        <v>0</v>
      </c>
      <c r="AG571" s="560">
        <f t="shared" si="107"/>
        <v>0</v>
      </c>
      <c r="AH571" s="37">
        <f t="shared" si="108"/>
        <v>0</v>
      </c>
      <c r="AI571" s="560">
        <f t="shared" si="109"/>
        <v>0</v>
      </c>
      <c r="AJ571" s="560">
        <f t="shared" si="110"/>
        <v>0</v>
      </c>
      <c r="AK571" s="560">
        <f t="shared" si="111"/>
        <v>0</v>
      </c>
      <c r="AL571" s="560">
        <f t="shared" si="112"/>
        <v>0</v>
      </c>
      <c r="AM571" s="55"/>
      <c r="AN571" s="55"/>
      <c r="AO571" s="55"/>
      <c r="AP571" s="55"/>
      <c r="AQ571" s="55"/>
      <c r="AR571" s="55"/>
      <c r="AS571" s="55"/>
    </row>
    <row r="572" spans="1:45" s="56" customFormat="1" ht="12.75" customHeight="1" x14ac:dyDescent="0.2">
      <c r="A572" s="127" t="s">
        <v>374</v>
      </c>
      <c r="B572" s="72" t="s">
        <v>723</v>
      </c>
      <c r="C572" s="235"/>
      <c r="D572" s="40" t="s">
        <v>725</v>
      </c>
      <c r="E572" s="470" t="s">
        <v>377</v>
      </c>
      <c r="F572" s="258"/>
      <c r="G572" s="93" t="s">
        <v>172</v>
      </c>
      <c r="H572" s="192" t="s">
        <v>373</v>
      </c>
      <c r="I572" s="204"/>
      <c r="J572" s="204"/>
      <c r="K572" s="204"/>
      <c r="L572" s="204"/>
      <c r="M572" s="190"/>
      <c r="N572" s="96">
        <v>100</v>
      </c>
      <c r="O572" s="750" t="s">
        <v>827</v>
      </c>
      <c r="P572" s="750"/>
      <c r="Q572" s="750"/>
      <c r="R572" s="160">
        <v>3</v>
      </c>
      <c r="S572" s="42">
        <v>100</v>
      </c>
      <c r="T572" s="892"/>
      <c r="U572" s="47"/>
      <c r="V572" s="48" t="str">
        <f t="shared" si="106"/>
        <v/>
      </c>
      <c r="W572" s="49"/>
      <c r="X572" s="617"/>
      <c r="Y572" s="570">
        <f>VLOOKUP(E572,[2]analysis!$B$1:$AB$65536,27,FALSE)</f>
        <v>228.75</v>
      </c>
      <c r="Z572" s="553">
        <f>Y572-AI572</f>
        <v>228.75</v>
      </c>
      <c r="AA572" s="54"/>
      <c r="AB572" s="54"/>
      <c r="AC572" s="54"/>
      <c r="AD572" s="54"/>
      <c r="AE572" s="54"/>
      <c r="AF572" s="560">
        <f t="shared" si="105"/>
        <v>0</v>
      </c>
      <c r="AG572" s="560">
        <f t="shared" si="107"/>
        <v>0</v>
      </c>
      <c r="AH572" s="37">
        <f t="shared" si="108"/>
        <v>0</v>
      </c>
      <c r="AI572" s="560">
        <f t="shared" si="109"/>
        <v>0</v>
      </c>
      <c r="AJ572" s="560">
        <f t="shared" si="110"/>
        <v>0</v>
      </c>
      <c r="AK572" s="560">
        <f t="shared" si="111"/>
        <v>0</v>
      </c>
      <c r="AL572" s="560">
        <f t="shared" si="112"/>
        <v>0</v>
      </c>
      <c r="AM572" s="55"/>
      <c r="AN572" s="55"/>
      <c r="AO572" s="55"/>
      <c r="AP572" s="55"/>
      <c r="AQ572" s="55"/>
      <c r="AR572" s="55"/>
      <c r="AS572" s="55"/>
    </row>
    <row r="573" spans="1:45" s="39" customFormat="1" ht="26.25" customHeight="1" x14ac:dyDescent="0.2">
      <c r="A573" s="131" t="s">
        <v>374</v>
      </c>
      <c r="B573" s="72" t="s">
        <v>723</v>
      </c>
      <c r="C573" s="230"/>
      <c r="D573" s="40" t="s">
        <v>725</v>
      </c>
      <c r="E573" s="955">
        <v>1</v>
      </c>
      <c r="F573" s="258"/>
      <c r="G573" s="93" t="s">
        <v>5</v>
      </c>
      <c r="H573" s="812" t="s">
        <v>378</v>
      </c>
      <c r="I573" s="707"/>
      <c r="J573" s="707"/>
      <c r="K573" s="707"/>
      <c r="L573" s="707"/>
      <c r="M573" s="708"/>
      <c r="N573" s="73"/>
      <c r="O573" s="737" t="s">
        <v>822</v>
      </c>
      <c r="P573" s="738"/>
      <c r="Q573" s="738"/>
      <c r="R573" s="248" t="s">
        <v>823</v>
      </c>
      <c r="S573" s="248" t="s">
        <v>824</v>
      </c>
      <c r="T573" s="892"/>
      <c r="U573" s="47"/>
      <c r="V573" s="48" t="str">
        <f t="shared" si="106"/>
        <v/>
      </c>
      <c r="W573" s="49"/>
      <c r="X573" s="617"/>
      <c r="Y573" s="570">
        <f>VLOOKUP(E573,[1]Analysis!$E$1:$W$65536,19,FALSE)</f>
        <v>16</v>
      </c>
      <c r="Z573" s="553">
        <f t="shared" si="113"/>
        <v>16</v>
      </c>
      <c r="AA573" s="37"/>
      <c r="AB573" s="37"/>
      <c r="AC573" s="37"/>
      <c r="AD573" s="37"/>
      <c r="AE573" s="37"/>
      <c r="AF573" s="560">
        <f t="shared" ref="AF573:AF615" si="114">T573/1.1</f>
        <v>0</v>
      </c>
      <c r="AG573" s="560">
        <f t="shared" si="107"/>
        <v>0</v>
      </c>
      <c r="AH573" s="37">
        <f t="shared" si="108"/>
        <v>0</v>
      </c>
      <c r="AI573" s="560">
        <f t="shared" si="109"/>
        <v>0</v>
      </c>
      <c r="AJ573" s="560">
        <f t="shared" si="110"/>
        <v>0</v>
      </c>
      <c r="AK573" s="560">
        <f t="shared" si="111"/>
        <v>0</v>
      </c>
      <c r="AL573" s="560">
        <f t="shared" si="112"/>
        <v>0</v>
      </c>
      <c r="AM573" s="38"/>
      <c r="AN573" s="38"/>
      <c r="AO573" s="38"/>
      <c r="AP573" s="38"/>
      <c r="AQ573" s="38"/>
      <c r="AR573" s="38"/>
      <c r="AS573" s="38"/>
    </row>
    <row r="574" spans="1:45" s="56" customFormat="1" ht="12.75" customHeight="1" x14ac:dyDescent="0.2">
      <c r="A574" s="40" t="s">
        <v>374</v>
      </c>
      <c r="B574" s="72" t="s">
        <v>723</v>
      </c>
      <c r="C574" s="235"/>
      <c r="D574" s="40" t="s">
        <v>725</v>
      </c>
      <c r="E574" s="470" t="s">
        <v>379</v>
      </c>
      <c r="F574" s="258"/>
      <c r="G574" s="93" t="s">
        <v>172</v>
      </c>
      <c r="H574" s="195" t="s">
        <v>378</v>
      </c>
      <c r="I574" s="209"/>
      <c r="J574" s="209"/>
      <c r="K574" s="209"/>
      <c r="L574" s="209"/>
      <c r="M574" s="200"/>
      <c r="N574" s="96">
        <v>75</v>
      </c>
      <c r="O574" s="750" t="s">
        <v>830</v>
      </c>
      <c r="P574" s="750"/>
      <c r="Q574" s="750"/>
      <c r="R574" s="160" t="s">
        <v>833</v>
      </c>
      <c r="S574" s="42">
        <v>75</v>
      </c>
      <c r="T574" s="892"/>
      <c r="U574" s="47"/>
      <c r="V574" s="48" t="str">
        <f t="shared" si="106"/>
        <v/>
      </c>
      <c r="W574" s="49"/>
      <c r="X574" s="617"/>
      <c r="Y574" s="570">
        <f>VLOOKUP(E574,[2]analysis!$B$1:$AB$65536,27,FALSE)</f>
        <v>114.3</v>
      </c>
      <c r="Z574" s="553">
        <f>Y574-AI574</f>
        <v>114.3</v>
      </c>
      <c r="AA574" s="54"/>
      <c r="AB574" s="54"/>
      <c r="AC574" s="54"/>
      <c r="AD574" s="54"/>
      <c r="AE574" s="54"/>
      <c r="AF574" s="560">
        <f t="shared" si="114"/>
        <v>0</v>
      </c>
      <c r="AG574" s="560">
        <f t="shared" si="107"/>
        <v>0</v>
      </c>
      <c r="AH574" s="37">
        <f t="shared" si="108"/>
        <v>0</v>
      </c>
      <c r="AI574" s="560">
        <f t="shared" si="109"/>
        <v>0</v>
      </c>
      <c r="AJ574" s="560">
        <f t="shared" si="110"/>
        <v>0</v>
      </c>
      <c r="AK574" s="560">
        <f t="shared" si="111"/>
        <v>0</v>
      </c>
      <c r="AL574" s="560">
        <f t="shared" si="112"/>
        <v>0</v>
      </c>
      <c r="AM574" s="55"/>
      <c r="AN574" s="55"/>
      <c r="AO574" s="55"/>
      <c r="AP574" s="55"/>
      <c r="AQ574" s="55"/>
      <c r="AR574" s="55"/>
      <c r="AS574" s="55"/>
    </row>
    <row r="575" spans="1:45" s="56" customFormat="1" ht="12.75" customHeight="1" x14ac:dyDescent="0.2">
      <c r="A575" s="40" t="s">
        <v>374</v>
      </c>
      <c r="B575" s="72" t="s">
        <v>723</v>
      </c>
      <c r="C575" s="235"/>
      <c r="D575" s="40" t="s">
        <v>725</v>
      </c>
      <c r="E575" s="470" t="s">
        <v>380</v>
      </c>
      <c r="F575" s="258"/>
      <c r="G575" s="93" t="s">
        <v>172</v>
      </c>
      <c r="H575" s="195" t="s">
        <v>378</v>
      </c>
      <c r="I575" s="209"/>
      <c r="J575" s="209"/>
      <c r="K575" s="209"/>
      <c r="L575" s="209"/>
      <c r="M575" s="200"/>
      <c r="N575" s="96">
        <v>100</v>
      </c>
      <c r="O575" s="750" t="s">
        <v>831</v>
      </c>
      <c r="P575" s="750"/>
      <c r="Q575" s="750"/>
      <c r="R575" s="160" t="s">
        <v>834</v>
      </c>
      <c r="S575" s="42">
        <v>100</v>
      </c>
      <c r="T575" s="892"/>
      <c r="U575" s="47"/>
      <c r="V575" s="48" t="str">
        <f t="shared" si="106"/>
        <v/>
      </c>
      <c r="W575" s="49"/>
      <c r="X575" s="617"/>
      <c r="Y575" s="570">
        <f>VLOOKUP(E575,[2]analysis!$B$1:$AB$65536,27,FALSE)</f>
        <v>125.75</v>
      </c>
      <c r="Z575" s="553">
        <f>Y575-AI575</f>
        <v>125.75</v>
      </c>
      <c r="AA575" s="54"/>
      <c r="AB575" s="54"/>
      <c r="AC575" s="54"/>
      <c r="AD575" s="54"/>
      <c r="AE575" s="54"/>
      <c r="AF575" s="560">
        <f t="shared" si="114"/>
        <v>0</v>
      </c>
      <c r="AG575" s="560">
        <f t="shared" si="107"/>
        <v>0</v>
      </c>
      <c r="AH575" s="37">
        <f t="shared" si="108"/>
        <v>0</v>
      </c>
      <c r="AI575" s="560">
        <f t="shared" si="109"/>
        <v>0</v>
      </c>
      <c r="AJ575" s="560">
        <f t="shared" si="110"/>
        <v>0</v>
      </c>
      <c r="AK575" s="560">
        <f t="shared" si="111"/>
        <v>0</v>
      </c>
      <c r="AL575" s="560">
        <f t="shared" si="112"/>
        <v>0</v>
      </c>
      <c r="AM575" s="55"/>
      <c r="AN575" s="55"/>
      <c r="AO575" s="55"/>
      <c r="AP575" s="55"/>
      <c r="AQ575" s="55"/>
      <c r="AR575" s="55"/>
      <c r="AS575" s="55"/>
    </row>
    <row r="576" spans="1:45" s="56" customFormat="1" ht="12.75" customHeight="1" x14ac:dyDescent="0.2">
      <c r="A576" s="127" t="s">
        <v>374</v>
      </c>
      <c r="B576" s="72" t="s">
        <v>723</v>
      </c>
      <c r="C576" s="235"/>
      <c r="D576" s="40" t="s">
        <v>725</v>
      </c>
      <c r="E576" s="470" t="s">
        <v>381</v>
      </c>
      <c r="F576" s="258"/>
      <c r="G576" s="93" t="s">
        <v>172</v>
      </c>
      <c r="H576" s="217" t="s">
        <v>378</v>
      </c>
      <c r="I576" s="218"/>
      <c r="J576" s="218"/>
      <c r="K576" s="218"/>
      <c r="L576" s="218"/>
      <c r="M576" s="219"/>
      <c r="N576" s="96">
        <v>100</v>
      </c>
      <c r="O576" s="750" t="s">
        <v>832</v>
      </c>
      <c r="P576" s="750"/>
      <c r="Q576" s="750"/>
      <c r="R576" s="210" t="s">
        <v>1135</v>
      </c>
      <c r="S576" s="42"/>
      <c r="T576" s="892"/>
      <c r="U576" s="47"/>
      <c r="V576" s="48" t="str">
        <f t="shared" si="106"/>
        <v/>
      </c>
      <c r="W576" s="49"/>
      <c r="X576" s="617"/>
      <c r="Y576" s="570">
        <f>VLOOKUP(E576,[2]analysis!$B$1:$AB$65536,27,FALSE)</f>
        <v>151.65</v>
      </c>
      <c r="Z576" s="553">
        <f>Y576-AI576</f>
        <v>151.65</v>
      </c>
      <c r="AA576" s="54"/>
      <c r="AB576" s="54"/>
      <c r="AC576" s="54"/>
      <c r="AD576" s="54"/>
      <c r="AE576" s="54"/>
      <c r="AF576" s="560">
        <f t="shared" si="114"/>
        <v>0</v>
      </c>
      <c r="AG576" s="560">
        <f t="shared" si="107"/>
        <v>0</v>
      </c>
      <c r="AH576" s="37">
        <f t="shared" si="108"/>
        <v>0</v>
      </c>
      <c r="AI576" s="560">
        <f t="shared" si="109"/>
        <v>0</v>
      </c>
      <c r="AJ576" s="560">
        <f t="shared" si="110"/>
        <v>0</v>
      </c>
      <c r="AK576" s="560">
        <f t="shared" si="111"/>
        <v>0</v>
      </c>
      <c r="AL576" s="560">
        <f t="shared" si="112"/>
        <v>0</v>
      </c>
      <c r="AM576" s="55"/>
      <c r="AN576" s="55"/>
      <c r="AO576" s="55"/>
      <c r="AP576" s="55"/>
      <c r="AQ576" s="55"/>
      <c r="AR576" s="55"/>
      <c r="AS576" s="55"/>
    </row>
    <row r="577" spans="1:45" s="39" customFormat="1" ht="12.75" customHeight="1" x14ac:dyDescent="0.2">
      <c r="A577" s="131" t="s">
        <v>374</v>
      </c>
      <c r="B577" s="72" t="s">
        <v>723</v>
      </c>
      <c r="C577" s="230"/>
      <c r="D577" s="40" t="s">
        <v>725</v>
      </c>
      <c r="E577" s="955">
        <v>1</v>
      </c>
      <c r="F577" s="258"/>
      <c r="G577" s="93" t="s">
        <v>5</v>
      </c>
      <c r="H577" s="812" t="s">
        <v>382</v>
      </c>
      <c r="I577" s="707"/>
      <c r="J577" s="707"/>
      <c r="K577" s="707"/>
      <c r="L577" s="707"/>
      <c r="M577" s="708"/>
      <c r="N577" s="73"/>
      <c r="O577" s="737" t="s">
        <v>822</v>
      </c>
      <c r="P577" s="738"/>
      <c r="Q577" s="738"/>
      <c r="R577" s="248" t="s">
        <v>823</v>
      </c>
      <c r="S577" s="248" t="s">
        <v>824</v>
      </c>
      <c r="T577" s="892"/>
      <c r="U577" s="47"/>
      <c r="V577" s="48" t="str">
        <f t="shared" si="106"/>
        <v/>
      </c>
      <c r="W577" s="49"/>
      <c r="X577" s="617"/>
      <c r="Y577" s="570">
        <f>VLOOKUP(E577,[1]Analysis!$E$1:$W$65536,19,FALSE)</f>
        <v>16</v>
      </c>
      <c r="Z577" s="553">
        <f t="shared" si="113"/>
        <v>16</v>
      </c>
      <c r="AA577" s="37"/>
      <c r="AB577" s="37"/>
      <c r="AC577" s="37"/>
      <c r="AD577" s="37"/>
      <c r="AE577" s="37"/>
      <c r="AF577" s="560">
        <f t="shared" si="114"/>
        <v>0</v>
      </c>
      <c r="AG577" s="560">
        <f t="shared" si="107"/>
        <v>0</v>
      </c>
      <c r="AH577" s="37">
        <f t="shared" si="108"/>
        <v>0</v>
      </c>
      <c r="AI577" s="560">
        <f t="shared" si="109"/>
        <v>0</v>
      </c>
      <c r="AJ577" s="560">
        <f t="shared" si="110"/>
        <v>0</v>
      </c>
      <c r="AK577" s="560">
        <f t="shared" si="111"/>
        <v>0</v>
      </c>
      <c r="AL577" s="560">
        <f t="shared" si="112"/>
        <v>0</v>
      </c>
      <c r="AM577" s="38"/>
      <c r="AN577" s="38"/>
      <c r="AO577" s="38"/>
      <c r="AP577" s="38"/>
      <c r="AQ577" s="38"/>
      <c r="AR577" s="38"/>
      <c r="AS577" s="38"/>
    </row>
    <row r="578" spans="1:45" s="56" customFormat="1" ht="12.75" customHeight="1" x14ac:dyDescent="0.2">
      <c r="A578" s="40" t="s">
        <v>374</v>
      </c>
      <c r="B578" s="72" t="s">
        <v>723</v>
      </c>
      <c r="C578" s="235"/>
      <c r="D578" s="40" t="s">
        <v>725</v>
      </c>
      <c r="E578" s="470" t="s">
        <v>383</v>
      </c>
      <c r="F578" s="258"/>
      <c r="G578" s="93" t="s">
        <v>172</v>
      </c>
      <c r="H578" s="195" t="s">
        <v>382</v>
      </c>
      <c r="I578" s="209"/>
      <c r="J578" s="209"/>
      <c r="K578" s="209"/>
      <c r="L578" s="209"/>
      <c r="M578" s="200"/>
      <c r="N578" s="96">
        <v>100</v>
      </c>
      <c r="O578" s="750" t="s">
        <v>835</v>
      </c>
      <c r="P578" s="750"/>
      <c r="Q578" s="750"/>
      <c r="R578" s="160" t="s">
        <v>836</v>
      </c>
      <c r="S578" s="42">
        <v>100</v>
      </c>
      <c r="T578" s="892"/>
      <c r="U578" s="47"/>
      <c r="V578" s="48" t="str">
        <f t="shared" si="106"/>
        <v/>
      </c>
      <c r="W578" s="49"/>
      <c r="X578" s="617"/>
      <c r="Y578" s="570">
        <f>VLOOKUP(E578,[2]analysis!$B$1:$AB$65536,27,FALSE)</f>
        <v>110.5</v>
      </c>
      <c r="Z578" s="553">
        <f>Y578-AI578</f>
        <v>110.5</v>
      </c>
      <c r="AA578" s="54"/>
      <c r="AB578" s="54"/>
      <c r="AC578" s="54"/>
      <c r="AD578" s="54"/>
      <c r="AE578" s="54"/>
      <c r="AF578" s="560">
        <f t="shared" si="114"/>
        <v>0</v>
      </c>
      <c r="AG578" s="560">
        <f t="shared" si="107"/>
        <v>0</v>
      </c>
      <c r="AH578" s="37">
        <f t="shared" si="108"/>
        <v>0</v>
      </c>
      <c r="AI578" s="560">
        <f t="shared" si="109"/>
        <v>0</v>
      </c>
      <c r="AJ578" s="560">
        <f t="shared" si="110"/>
        <v>0</v>
      </c>
      <c r="AK578" s="560">
        <f t="shared" si="111"/>
        <v>0</v>
      </c>
      <c r="AL578" s="560">
        <f t="shared" si="112"/>
        <v>0</v>
      </c>
      <c r="AM578" s="55"/>
      <c r="AN578" s="55"/>
      <c r="AO578" s="55"/>
      <c r="AP578" s="55"/>
      <c r="AQ578" s="55"/>
      <c r="AR578" s="55"/>
      <c r="AS578" s="55"/>
    </row>
    <row r="579" spans="1:45" s="56" customFormat="1" ht="12.75" customHeight="1" x14ac:dyDescent="0.2">
      <c r="A579" s="127" t="s">
        <v>374</v>
      </c>
      <c r="B579" s="72" t="s">
        <v>723</v>
      </c>
      <c r="C579" s="235"/>
      <c r="D579" s="40" t="s">
        <v>725</v>
      </c>
      <c r="E579" s="470" t="s">
        <v>384</v>
      </c>
      <c r="F579" s="258"/>
      <c r="G579" s="93" t="s">
        <v>172</v>
      </c>
      <c r="H579" s="195" t="s">
        <v>382</v>
      </c>
      <c r="I579" s="209"/>
      <c r="J579" s="209"/>
      <c r="K579" s="209"/>
      <c r="L579" s="209"/>
      <c r="M579" s="200"/>
      <c r="N579" s="96">
        <v>150</v>
      </c>
      <c r="O579" s="750" t="s">
        <v>840</v>
      </c>
      <c r="P579" s="750"/>
      <c r="Q579" s="750"/>
      <c r="R579" s="160" t="s">
        <v>837</v>
      </c>
      <c r="S579" s="42">
        <v>150</v>
      </c>
      <c r="T579" s="892"/>
      <c r="U579" s="47"/>
      <c r="V579" s="48" t="str">
        <f t="shared" si="106"/>
        <v/>
      </c>
      <c r="W579" s="49"/>
      <c r="X579" s="617"/>
      <c r="Y579" s="570">
        <f>VLOOKUP(E579,[2]analysis!$B$1:$AB$65536,27,FALSE)</f>
        <v>139.5</v>
      </c>
      <c r="Z579" s="553">
        <f>Y579-AI579</f>
        <v>139.5</v>
      </c>
      <c r="AA579" s="54"/>
      <c r="AB579" s="54"/>
      <c r="AC579" s="54"/>
      <c r="AD579" s="54"/>
      <c r="AE579" s="54"/>
      <c r="AF579" s="560">
        <f t="shared" si="114"/>
        <v>0</v>
      </c>
      <c r="AG579" s="560">
        <f t="shared" si="107"/>
        <v>0</v>
      </c>
      <c r="AH579" s="37">
        <f t="shared" si="108"/>
        <v>0</v>
      </c>
      <c r="AI579" s="560">
        <f t="shared" si="109"/>
        <v>0</v>
      </c>
      <c r="AJ579" s="560">
        <f t="shared" si="110"/>
        <v>0</v>
      </c>
      <c r="AK579" s="560">
        <f t="shared" si="111"/>
        <v>0</v>
      </c>
      <c r="AL579" s="560">
        <f t="shared" si="112"/>
        <v>0</v>
      </c>
      <c r="AM579" s="55"/>
      <c r="AN579" s="55"/>
      <c r="AO579" s="55"/>
      <c r="AP579" s="55"/>
      <c r="AQ579" s="55"/>
      <c r="AR579" s="55"/>
      <c r="AS579" s="55"/>
    </row>
    <row r="580" spans="1:45" s="39" customFormat="1" ht="26.25" customHeight="1" x14ac:dyDescent="0.2">
      <c r="A580" s="131" t="s">
        <v>374</v>
      </c>
      <c r="B580" s="72" t="s">
        <v>723</v>
      </c>
      <c r="C580" s="230"/>
      <c r="D580" s="40" t="s">
        <v>725</v>
      </c>
      <c r="E580" s="955">
        <v>1</v>
      </c>
      <c r="F580" s="258"/>
      <c r="G580" s="93" t="s">
        <v>5</v>
      </c>
      <c r="H580" s="588" t="s">
        <v>385</v>
      </c>
      <c r="I580" s="589"/>
      <c r="J580" s="589"/>
      <c r="K580" s="589"/>
      <c r="L580" s="589"/>
      <c r="M580" s="590"/>
      <c r="N580" s="73"/>
      <c r="O580" s="737" t="s">
        <v>822</v>
      </c>
      <c r="P580" s="738"/>
      <c r="Q580" s="738"/>
      <c r="R580" s="248" t="s">
        <v>823</v>
      </c>
      <c r="S580" s="248" t="s">
        <v>824</v>
      </c>
      <c r="T580" s="892"/>
      <c r="U580" s="47"/>
      <c r="V580" s="48" t="str">
        <f t="shared" si="106"/>
        <v/>
      </c>
      <c r="W580" s="49"/>
      <c r="X580" s="617"/>
      <c r="Y580" s="570">
        <f>VLOOKUP(E580,[1]Analysis!$E$1:$W$65536,19,FALSE)</f>
        <v>16</v>
      </c>
      <c r="Z580" s="553">
        <f t="shared" si="113"/>
        <v>16</v>
      </c>
      <c r="AA580" s="37"/>
      <c r="AB580" s="37"/>
      <c r="AC580" s="37"/>
      <c r="AD580" s="37"/>
      <c r="AE580" s="37"/>
      <c r="AF580" s="560">
        <f t="shared" si="114"/>
        <v>0</v>
      </c>
      <c r="AG580" s="560">
        <f t="shared" si="107"/>
        <v>0</v>
      </c>
      <c r="AH580" s="37">
        <f t="shared" si="108"/>
        <v>0</v>
      </c>
      <c r="AI580" s="560">
        <f t="shared" si="109"/>
        <v>0</v>
      </c>
      <c r="AJ580" s="560">
        <f t="shared" si="110"/>
        <v>0</v>
      </c>
      <c r="AK580" s="560">
        <f t="shared" si="111"/>
        <v>0</v>
      </c>
      <c r="AL580" s="560">
        <f t="shared" si="112"/>
        <v>0</v>
      </c>
      <c r="AM580" s="38"/>
      <c r="AN580" s="38"/>
      <c r="AO580" s="38"/>
      <c r="AP580" s="38"/>
      <c r="AQ580" s="38"/>
      <c r="AR580" s="38"/>
      <c r="AS580" s="38"/>
    </row>
    <row r="581" spans="1:45" s="56" customFormat="1" ht="12.75" customHeight="1" x14ac:dyDescent="0.2">
      <c r="A581" s="40" t="s">
        <v>374</v>
      </c>
      <c r="B581" s="72" t="s">
        <v>723</v>
      </c>
      <c r="C581" s="235"/>
      <c r="D581" s="40" t="s">
        <v>725</v>
      </c>
      <c r="E581" s="470" t="s">
        <v>386</v>
      </c>
      <c r="F581" s="258"/>
      <c r="G581" s="93" t="s">
        <v>172</v>
      </c>
      <c r="H581" s="195" t="s">
        <v>385</v>
      </c>
      <c r="I581" s="209"/>
      <c r="J581" s="209"/>
      <c r="K581" s="209"/>
      <c r="L581" s="209"/>
      <c r="M581" s="200"/>
      <c r="N581" s="96">
        <v>75</v>
      </c>
      <c r="O581" s="750" t="s">
        <v>838</v>
      </c>
      <c r="P581" s="750"/>
      <c r="Q581" s="750"/>
      <c r="R581" s="160">
        <v>0</v>
      </c>
      <c r="S581" s="42">
        <v>75</v>
      </c>
      <c r="T581" s="892"/>
      <c r="U581" s="47"/>
      <c r="V581" s="48" t="str">
        <f t="shared" si="106"/>
        <v/>
      </c>
      <c r="W581" s="49"/>
      <c r="X581" s="617"/>
      <c r="Y581" s="570">
        <f>VLOOKUP(E581,[2]analysis!$B$1:$AB$65536,27,FALSE)</f>
        <v>108.5</v>
      </c>
      <c r="Z581" s="553">
        <f>Y581-AI581</f>
        <v>108.5</v>
      </c>
      <c r="AA581" s="54"/>
      <c r="AB581" s="54"/>
      <c r="AC581" s="54"/>
      <c r="AD581" s="54"/>
      <c r="AE581" s="54"/>
      <c r="AF581" s="560">
        <f t="shared" si="114"/>
        <v>0</v>
      </c>
      <c r="AG581" s="560">
        <f t="shared" si="107"/>
        <v>0</v>
      </c>
      <c r="AH581" s="37">
        <f t="shared" si="108"/>
        <v>0</v>
      </c>
      <c r="AI581" s="560">
        <f t="shared" si="109"/>
        <v>0</v>
      </c>
      <c r="AJ581" s="560">
        <f t="shared" si="110"/>
        <v>0</v>
      </c>
      <c r="AK581" s="560">
        <f t="shared" si="111"/>
        <v>0</v>
      </c>
      <c r="AL581" s="560">
        <f t="shared" si="112"/>
        <v>0</v>
      </c>
      <c r="AM581" s="55"/>
      <c r="AN581" s="55"/>
      <c r="AO581" s="55"/>
      <c r="AP581" s="55"/>
      <c r="AQ581" s="55"/>
      <c r="AR581" s="55"/>
      <c r="AS581" s="55"/>
    </row>
    <row r="582" spans="1:45" s="56" customFormat="1" ht="12.75" customHeight="1" x14ac:dyDescent="0.2">
      <c r="A582" s="127" t="s">
        <v>374</v>
      </c>
      <c r="B582" s="72" t="s">
        <v>723</v>
      </c>
      <c r="C582" s="235"/>
      <c r="D582" s="40" t="s">
        <v>725</v>
      </c>
      <c r="E582" s="470" t="s">
        <v>387</v>
      </c>
      <c r="F582" s="258"/>
      <c r="G582" s="93" t="s">
        <v>172</v>
      </c>
      <c r="H582" s="217" t="s">
        <v>385</v>
      </c>
      <c r="I582" s="218"/>
      <c r="J582" s="218"/>
      <c r="K582" s="218"/>
      <c r="L582" s="218"/>
      <c r="M582" s="219"/>
      <c r="N582" s="96">
        <v>100</v>
      </c>
      <c r="O582" s="750" t="s">
        <v>839</v>
      </c>
      <c r="P582" s="750"/>
      <c r="Q582" s="750"/>
      <c r="R582" s="160">
        <v>2</v>
      </c>
      <c r="S582" s="42">
        <v>100</v>
      </c>
      <c r="T582" s="892"/>
      <c r="U582" s="47"/>
      <c r="V582" s="48" t="str">
        <f t="shared" si="106"/>
        <v/>
      </c>
      <c r="W582" s="49"/>
      <c r="X582" s="617"/>
      <c r="Y582" s="570">
        <f>VLOOKUP(E582,[2]analysis!$B$1:$AB$65536,27,FALSE)</f>
        <v>125.75</v>
      </c>
      <c r="Z582" s="553">
        <f>Y582-AI582</f>
        <v>125.75</v>
      </c>
      <c r="AA582" s="54"/>
      <c r="AB582" s="54"/>
      <c r="AC582" s="54"/>
      <c r="AD582" s="54"/>
      <c r="AE582" s="54"/>
      <c r="AF582" s="560">
        <f t="shared" si="114"/>
        <v>0</v>
      </c>
      <c r="AG582" s="560">
        <f t="shared" si="107"/>
        <v>0</v>
      </c>
      <c r="AH582" s="37">
        <f t="shared" si="108"/>
        <v>0</v>
      </c>
      <c r="AI582" s="560">
        <f t="shared" si="109"/>
        <v>0</v>
      </c>
      <c r="AJ582" s="560">
        <f t="shared" si="110"/>
        <v>0</v>
      </c>
      <c r="AK582" s="560">
        <f t="shared" si="111"/>
        <v>0</v>
      </c>
      <c r="AL582" s="560">
        <f t="shared" si="112"/>
        <v>0</v>
      </c>
      <c r="AM582" s="55"/>
      <c r="AN582" s="55"/>
      <c r="AO582" s="55"/>
      <c r="AP582" s="55"/>
      <c r="AQ582" s="55"/>
      <c r="AR582" s="55"/>
      <c r="AS582" s="55"/>
    </row>
    <row r="583" spans="1:45" s="39" customFormat="1" ht="12.75" customHeight="1" x14ac:dyDescent="0.2">
      <c r="A583" s="131" t="s">
        <v>374</v>
      </c>
      <c r="B583" s="72" t="s">
        <v>723</v>
      </c>
      <c r="C583" s="230"/>
      <c r="D583" s="40" t="s">
        <v>725</v>
      </c>
      <c r="E583" s="955">
        <v>1</v>
      </c>
      <c r="F583" s="258"/>
      <c r="G583" s="93" t="s">
        <v>5</v>
      </c>
      <c r="H583" s="588" t="s">
        <v>391</v>
      </c>
      <c r="I583" s="589"/>
      <c r="J583" s="589"/>
      <c r="K583" s="589"/>
      <c r="L583" s="589"/>
      <c r="M583" s="590"/>
      <c r="N583" s="73"/>
      <c r="O583" s="629" t="s">
        <v>17</v>
      </c>
      <c r="P583" s="630"/>
      <c r="Q583" s="630"/>
      <c r="R583" s="630"/>
      <c r="S583" s="631"/>
      <c r="T583" s="892"/>
      <c r="U583" s="47"/>
      <c r="V583" s="48" t="str">
        <f t="shared" si="106"/>
        <v/>
      </c>
      <c r="W583" s="49"/>
      <c r="X583" s="617"/>
      <c r="Y583" s="570">
        <f>VLOOKUP(E583,[1]Analysis!$E$1:$W$65536,19,FALSE)</f>
        <v>16</v>
      </c>
      <c r="Z583" s="553">
        <f t="shared" si="113"/>
        <v>16</v>
      </c>
      <c r="AA583" s="37"/>
      <c r="AB583" s="37"/>
      <c r="AC583" s="37"/>
      <c r="AD583" s="37"/>
      <c r="AE583" s="37"/>
      <c r="AF583" s="560">
        <f t="shared" si="114"/>
        <v>0</v>
      </c>
      <c r="AG583" s="560">
        <f t="shared" si="107"/>
        <v>0</v>
      </c>
      <c r="AH583" s="37">
        <f t="shared" si="108"/>
        <v>0</v>
      </c>
      <c r="AI583" s="560">
        <f t="shared" si="109"/>
        <v>0</v>
      </c>
      <c r="AJ583" s="560">
        <f t="shared" si="110"/>
        <v>0</v>
      </c>
      <c r="AK583" s="560">
        <f t="shared" si="111"/>
        <v>0</v>
      </c>
      <c r="AL583" s="560">
        <f t="shared" si="112"/>
        <v>0</v>
      </c>
      <c r="AM583" s="38"/>
      <c r="AN583" s="38"/>
      <c r="AO583" s="38"/>
      <c r="AP583" s="38"/>
      <c r="AQ583" s="38"/>
      <c r="AR583" s="38"/>
      <c r="AS583" s="38"/>
    </row>
    <row r="584" spans="1:45" s="56" customFormat="1" ht="12.75" customHeight="1" x14ac:dyDescent="0.2">
      <c r="A584" s="40" t="s">
        <v>374</v>
      </c>
      <c r="B584" s="72" t="s">
        <v>723</v>
      </c>
      <c r="C584" s="235"/>
      <c r="D584" s="40" t="s">
        <v>725</v>
      </c>
      <c r="E584" s="470" t="s">
        <v>392</v>
      </c>
      <c r="F584" s="258"/>
      <c r="G584" s="93" t="s">
        <v>172</v>
      </c>
      <c r="H584" s="195" t="s">
        <v>391</v>
      </c>
      <c r="I584" s="209"/>
      <c r="J584" s="209"/>
      <c r="K584" s="209"/>
      <c r="L584" s="209"/>
      <c r="M584" s="200"/>
      <c r="N584" s="96">
        <v>1</v>
      </c>
      <c r="O584" s="598" t="s">
        <v>54</v>
      </c>
      <c r="P584" s="599"/>
      <c r="Q584" s="599"/>
      <c r="R584" s="599"/>
      <c r="S584" s="600"/>
      <c r="T584" s="892"/>
      <c r="U584" s="47"/>
      <c r="V584" s="48" t="str">
        <f t="shared" si="106"/>
        <v/>
      </c>
      <c r="W584" s="49"/>
      <c r="X584" s="617"/>
      <c r="Y584" s="570">
        <f>VLOOKUP(E584,[2]analysis!$B$1:$AB$65536,27,FALSE)</f>
        <v>15.9</v>
      </c>
      <c r="Z584" s="553">
        <f>Y584-AI584</f>
        <v>15.9</v>
      </c>
      <c r="AA584" s="54"/>
      <c r="AB584" s="54"/>
      <c r="AC584" s="54"/>
      <c r="AD584" s="54"/>
      <c r="AE584" s="54"/>
      <c r="AF584" s="560">
        <f t="shared" si="114"/>
        <v>0</v>
      </c>
      <c r="AG584" s="560">
        <f t="shared" si="107"/>
        <v>0</v>
      </c>
      <c r="AH584" s="37">
        <f t="shared" si="108"/>
        <v>0</v>
      </c>
      <c r="AI584" s="560">
        <f t="shared" si="109"/>
        <v>0</v>
      </c>
      <c r="AJ584" s="560">
        <f t="shared" si="110"/>
        <v>0</v>
      </c>
      <c r="AK584" s="560">
        <f t="shared" si="111"/>
        <v>0</v>
      </c>
      <c r="AL584" s="560">
        <f t="shared" si="112"/>
        <v>0</v>
      </c>
      <c r="AM584" s="55"/>
      <c r="AN584" s="55"/>
      <c r="AO584" s="55"/>
      <c r="AP584" s="55"/>
      <c r="AQ584" s="55"/>
      <c r="AR584" s="55"/>
      <c r="AS584" s="55"/>
    </row>
    <row r="585" spans="1:45" s="56" customFormat="1" ht="12.75" customHeight="1" x14ac:dyDescent="0.2">
      <c r="A585" s="40" t="s">
        <v>374</v>
      </c>
      <c r="B585" s="72" t="s">
        <v>723</v>
      </c>
      <c r="C585" s="235"/>
      <c r="D585" s="40" t="s">
        <v>725</v>
      </c>
      <c r="E585" s="470" t="s">
        <v>393</v>
      </c>
      <c r="F585" s="258"/>
      <c r="G585" s="93" t="s">
        <v>172</v>
      </c>
      <c r="H585" s="195" t="s">
        <v>391</v>
      </c>
      <c r="I585" s="209"/>
      <c r="J585" s="209"/>
      <c r="K585" s="209"/>
      <c r="L585" s="209"/>
      <c r="M585" s="200"/>
      <c r="N585" s="96">
        <v>1</v>
      </c>
      <c r="O585" s="598" t="s">
        <v>55</v>
      </c>
      <c r="P585" s="599"/>
      <c r="Q585" s="599"/>
      <c r="R585" s="599"/>
      <c r="S585" s="600"/>
      <c r="T585" s="892"/>
      <c r="U585" s="47"/>
      <c r="V585" s="48" t="str">
        <f t="shared" si="106"/>
        <v/>
      </c>
      <c r="W585" s="49"/>
      <c r="X585" s="617"/>
      <c r="Y585" s="570">
        <f>VLOOKUP(E585,[2]analysis!$B$1:$AB$65536,27,FALSE)</f>
        <v>115.9</v>
      </c>
      <c r="Z585" s="553">
        <f>Y585-AI585</f>
        <v>115.9</v>
      </c>
      <c r="AA585" s="54"/>
      <c r="AB585" s="54"/>
      <c r="AC585" s="54"/>
      <c r="AD585" s="54"/>
      <c r="AE585" s="54"/>
      <c r="AF585" s="560">
        <f t="shared" si="114"/>
        <v>0</v>
      </c>
      <c r="AG585" s="560">
        <f t="shared" si="107"/>
        <v>0</v>
      </c>
      <c r="AH585" s="37">
        <f t="shared" si="108"/>
        <v>0</v>
      </c>
      <c r="AI585" s="560">
        <f t="shared" si="109"/>
        <v>0</v>
      </c>
      <c r="AJ585" s="560">
        <f t="shared" si="110"/>
        <v>0</v>
      </c>
      <c r="AK585" s="560">
        <f t="shared" si="111"/>
        <v>0</v>
      </c>
      <c r="AL585" s="560">
        <f t="shared" si="112"/>
        <v>0</v>
      </c>
      <c r="AM585" s="55"/>
      <c r="AN585" s="55"/>
      <c r="AO585" s="55"/>
      <c r="AP585" s="55"/>
      <c r="AQ585" s="55"/>
      <c r="AR585" s="55"/>
      <c r="AS585" s="55"/>
    </row>
    <row r="586" spans="1:45" s="56" customFormat="1" ht="12.75" customHeight="1" x14ac:dyDescent="0.2">
      <c r="A586" s="40" t="s">
        <v>374</v>
      </c>
      <c r="B586" s="72" t="s">
        <v>723</v>
      </c>
      <c r="C586" s="235"/>
      <c r="D586" s="40" t="s">
        <v>725</v>
      </c>
      <c r="E586" s="470" t="s">
        <v>394</v>
      </c>
      <c r="F586" s="258"/>
      <c r="G586" s="93" t="s">
        <v>172</v>
      </c>
      <c r="H586" s="195" t="s">
        <v>391</v>
      </c>
      <c r="I586" s="209"/>
      <c r="J586" s="209"/>
      <c r="K586" s="209"/>
      <c r="L586" s="209"/>
      <c r="M586" s="200"/>
      <c r="N586" s="96">
        <v>1</v>
      </c>
      <c r="O586" s="598" t="s">
        <v>56</v>
      </c>
      <c r="P586" s="599"/>
      <c r="Q586" s="599"/>
      <c r="R586" s="599"/>
      <c r="S586" s="600"/>
      <c r="T586" s="892"/>
      <c r="U586" s="47"/>
      <c r="V586" s="48" t="str">
        <f t="shared" si="106"/>
        <v/>
      </c>
      <c r="W586" s="49"/>
      <c r="X586" s="617"/>
      <c r="Y586" s="570">
        <f>VLOOKUP(E586,[2]analysis!$B$1:$AB$65536,27,FALSE)</f>
        <v>15.9</v>
      </c>
      <c r="Z586" s="553">
        <f>Y586-AI586</f>
        <v>15.9</v>
      </c>
      <c r="AA586" s="54"/>
      <c r="AB586" s="54"/>
      <c r="AC586" s="54"/>
      <c r="AD586" s="54"/>
      <c r="AE586" s="54"/>
      <c r="AF586" s="560">
        <f t="shared" si="114"/>
        <v>0</v>
      </c>
      <c r="AG586" s="560">
        <f t="shared" si="107"/>
        <v>0</v>
      </c>
      <c r="AH586" s="37">
        <f t="shared" si="108"/>
        <v>0</v>
      </c>
      <c r="AI586" s="560">
        <f t="shared" si="109"/>
        <v>0</v>
      </c>
      <c r="AJ586" s="560">
        <f t="shared" si="110"/>
        <v>0</v>
      </c>
      <c r="AK586" s="560">
        <f t="shared" si="111"/>
        <v>0</v>
      </c>
      <c r="AL586" s="560">
        <f t="shared" si="112"/>
        <v>0</v>
      </c>
      <c r="AM586" s="55"/>
      <c r="AN586" s="55"/>
      <c r="AO586" s="55"/>
      <c r="AP586" s="55"/>
      <c r="AQ586" s="55"/>
      <c r="AR586" s="55"/>
      <c r="AS586" s="55"/>
    </row>
    <row r="587" spans="1:45" s="56" customFormat="1" ht="13.5" customHeight="1" thickBot="1" x14ac:dyDescent="0.25">
      <c r="A587" s="127" t="s">
        <v>374</v>
      </c>
      <c r="B587" s="72" t="s">
        <v>723</v>
      </c>
      <c r="C587" s="235"/>
      <c r="D587" s="40" t="s">
        <v>725</v>
      </c>
      <c r="E587" s="872" t="s">
        <v>395</v>
      </c>
      <c r="F587" s="457"/>
      <c r="G587" s="134" t="s">
        <v>172</v>
      </c>
      <c r="H587" s="195" t="s">
        <v>391</v>
      </c>
      <c r="I587" s="209"/>
      <c r="J587" s="209"/>
      <c r="K587" s="209"/>
      <c r="L587" s="209"/>
      <c r="M587" s="200"/>
      <c r="N587" s="178">
        <v>1</v>
      </c>
      <c r="O587" s="740" t="s">
        <v>57</v>
      </c>
      <c r="P587" s="741"/>
      <c r="Q587" s="741"/>
      <c r="R587" s="741"/>
      <c r="S587" s="742"/>
      <c r="T587" s="926"/>
      <c r="U587" s="135"/>
      <c r="V587" s="61" t="str">
        <f t="shared" si="106"/>
        <v/>
      </c>
      <c r="W587" s="62"/>
      <c r="X587" s="617"/>
      <c r="Y587" s="570">
        <f>VLOOKUP(E587,[2]analysis!$B$1:$AB$65536,27,FALSE)</f>
        <v>114.5</v>
      </c>
      <c r="Z587" s="553">
        <f>Y587-AI587</f>
        <v>114.5</v>
      </c>
      <c r="AA587" s="54"/>
      <c r="AB587" s="54"/>
      <c r="AC587" s="54"/>
      <c r="AD587" s="54"/>
      <c r="AE587" s="54"/>
      <c r="AF587" s="560">
        <f t="shared" si="114"/>
        <v>0</v>
      </c>
      <c r="AG587" s="560">
        <f t="shared" si="107"/>
        <v>0</v>
      </c>
      <c r="AH587" s="37">
        <f t="shared" si="108"/>
        <v>0</v>
      </c>
      <c r="AI587" s="560">
        <f t="shared" si="109"/>
        <v>0</v>
      </c>
      <c r="AJ587" s="560">
        <f t="shared" si="110"/>
        <v>0</v>
      </c>
      <c r="AK587" s="560">
        <f t="shared" si="111"/>
        <v>0</v>
      </c>
      <c r="AL587" s="560">
        <f t="shared" si="112"/>
        <v>0</v>
      </c>
      <c r="AM587" s="55"/>
      <c r="AN587" s="55"/>
      <c r="AO587" s="55"/>
      <c r="AP587" s="55"/>
      <c r="AQ587" s="55"/>
      <c r="AR587" s="55"/>
      <c r="AS587" s="55"/>
    </row>
    <row r="588" spans="1:45" s="56" customFormat="1" ht="12.75" customHeight="1" x14ac:dyDescent="0.2">
      <c r="A588" s="147" t="s">
        <v>114</v>
      </c>
      <c r="B588" s="72" t="s">
        <v>723</v>
      </c>
      <c r="C588" s="235"/>
      <c r="D588" s="26" t="s">
        <v>724</v>
      </c>
      <c r="E588" s="869" t="s">
        <v>371</v>
      </c>
      <c r="F588" s="451"/>
      <c r="G588" s="29" t="s">
        <v>5</v>
      </c>
      <c r="H588" s="813" t="s">
        <v>370</v>
      </c>
      <c r="I588" s="814"/>
      <c r="J588" s="814"/>
      <c r="K588" s="814"/>
      <c r="L588" s="814"/>
      <c r="M588" s="815"/>
      <c r="N588" s="138">
        <v>15</v>
      </c>
      <c r="O588" s="733"/>
      <c r="P588" s="734"/>
      <c r="Q588" s="734"/>
      <c r="R588" s="734"/>
      <c r="S588" s="735"/>
      <c r="T588" s="896"/>
      <c r="U588" s="34"/>
      <c r="V588" s="35" t="str">
        <f t="shared" si="106"/>
        <v/>
      </c>
      <c r="W588" s="36"/>
      <c r="X588" s="617"/>
      <c r="Y588" s="570" t="e">
        <f>VLOOKUP(E588,[1]Analysis!$E$1:$W$65536,19,FALSE)</f>
        <v>#N/A</v>
      </c>
      <c r="Z588" s="553" t="e">
        <f t="shared" si="113"/>
        <v>#N/A</v>
      </c>
      <c r="AA588" s="54"/>
      <c r="AB588" s="54"/>
      <c r="AC588" s="54"/>
      <c r="AD588" s="54"/>
      <c r="AE588" s="54"/>
      <c r="AF588" s="560">
        <f t="shared" si="114"/>
        <v>0</v>
      </c>
      <c r="AG588" s="560">
        <f t="shared" si="107"/>
        <v>0</v>
      </c>
      <c r="AH588" s="37">
        <f t="shared" si="108"/>
        <v>0</v>
      </c>
      <c r="AI588" s="560">
        <f t="shared" si="109"/>
        <v>0</v>
      </c>
      <c r="AJ588" s="560">
        <f t="shared" si="110"/>
        <v>0</v>
      </c>
      <c r="AK588" s="560">
        <f t="shared" si="111"/>
        <v>0</v>
      </c>
      <c r="AL588" s="560">
        <f t="shared" si="112"/>
        <v>0</v>
      </c>
      <c r="AM588" s="55"/>
      <c r="AN588" s="55"/>
      <c r="AO588" s="55"/>
      <c r="AP588" s="55"/>
      <c r="AQ588" s="55"/>
      <c r="AR588" s="55"/>
      <c r="AS588" s="55"/>
    </row>
    <row r="589" spans="1:45" s="39" customFormat="1" ht="13.5" customHeight="1" thickBot="1" x14ac:dyDescent="0.25">
      <c r="A589" s="116" t="s">
        <v>114</v>
      </c>
      <c r="B589" s="72" t="s">
        <v>723</v>
      </c>
      <c r="C589" s="230"/>
      <c r="D589" s="63" t="s">
        <v>724</v>
      </c>
      <c r="E589" s="476" t="s">
        <v>372</v>
      </c>
      <c r="F589" s="452"/>
      <c r="G589" s="51" t="s">
        <v>5</v>
      </c>
      <c r="H589" s="681" t="s">
        <v>891</v>
      </c>
      <c r="I589" s="682"/>
      <c r="J589" s="682"/>
      <c r="K589" s="682"/>
      <c r="L589" s="682"/>
      <c r="M589" s="683"/>
      <c r="N589" s="64">
        <v>5</v>
      </c>
      <c r="O589" s="752"/>
      <c r="P589" s="753"/>
      <c r="Q589" s="753"/>
      <c r="R589" s="753"/>
      <c r="S589" s="754"/>
      <c r="T589" s="894"/>
      <c r="U589" s="53"/>
      <c r="V589" s="61" t="str">
        <f t="shared" si="106"/>
        <v/>
      </c>
      <c r="W589" s="62"/>
      <c r="X589" s="617"/>
      <c r="Y589" s="570" t="e">
        <f>VLOOKUP(E589,[1]Analysis!$E$1:$W$65536,19,FALSE)</f>
        <v>#N/A</v>
      </c>
      <c r="Z589" s="553" t="e">
        <f t="shared" si="113"/>
        <v>#N/A</v>
      </c>
      <c r="AA589" s="37"/>
      <c r="AB589" s="37"/>
      <c r="AC589" s="37"/>
      <c r="AD589" s="37"/>
      <c r="AE589" s="37"/>
      <c r="AF589" s="560">
        <f t="shared" si="114"/>
        <v>0</v>
      </c>
      <c r="AG589" s="560">
        <f t="shared" si="107"/>
        <v>0</v>
      </c>
      <c r="AH589" s="37">
        <f t="shared" si="108"/>
        <v>0</v>
      </c>
      <c r="AI589" s="560">
        <f t="shared" si="109"/>
        <v>0</v>
      </c>
      <c r="AJ589" s="560">
        <f t="shared" si="110"/>
        <v>0</v>
      </c>
      <c r="AK589" s="560">
        <f t="shared" si="111"/>
        <v>0</v>
      </c>
      <c r="AL589" s="560">
        <f t="shared" si="112"/>
        <v>0</v>
      </c>
      <c r="AM589" s="38"/>
      <c r="AN589" s="38"/>
      <c r="AO589" s="38"/>
      <c r="AP589" s="38"/>
      <c r="AQ589" s="38"/>
      <c r="AR589" s="38"/>
      <c r="AS589" s="38"/>
    </row>
    <row r="590" spans="1:45" s="39" customFormat="1" ht="12.75" customHeight="1" x14ac:dyDescent="0.2">
      <c r="A590" s="116" t="s">
        <v>115</v>
      </c>
      <c r="B590" s="72" t="s">
        <v>723</v>
      </c>
      <c r="C590" s="230"/>
      <c r="D590" s="27" t="s">
        <v>727</v>
      </c>
      <c r="E590" s="869" t="s">
        <v>396</v>
      </c>
      <c r="F590" s="451"/>
      <c r="G590" s="29" t="s">
        <v>5</v>
      </c>
      <c r="H590" s="647" t="s">
        <v>892</v>
      </c>
      <c r="I590" s="648"/>
      <c r="J590" s="648"/>
      <c r="K590" s="648"/>
      <c r="L590" s="648"/>
      <c r="M590" s="649"/>
      <c r="N590" s="30">
        <v>100</v>
      </c>
      <c r="O590" s="747"/>
      <c r="P590" s="748"/>
      <c r="Q590" s="748"/>
      <c r="R590" s="748"/>
      <c r="S590" s="749"/>
      <c r="T590" s="896"/>
      <c r="U590" s="34"/>
      <c r="V590" s="35" t="str">
        <f t="shared" si="106"/>
        <v/>
      </c>
      <c r="W590" s="36"/>
      <c r="X590" s="617"/>
      <c r="Y590" s="570" t="e">
        <f>VLOOKUP(E590,[1]Analysis!$E$1:$W$65536,19,FALSE)</f>
        <v>#N/A</v>
      </c>
      <c r="Z590" s="553" t="e">
        <f t="shared" si="113"/>
        <v>#N/A</v>
      </c>
      <c r="AA590" s="37"/>
      <c r="AB590" s="37"/>
      <c r="AC590" s="37"/>
      <c r="AD590" s="37"/>
      <c r="AE590" s="37"/>
      <c r="AF590" s="560">
        <f t="shared" si="114"/>
        <v>0</v>
      </c>
      <c r="AG590" s="560">
        <f t="shared" si="107"/>
        <v>0</v>
      </c>
      <c r="AH590" s="37">
        <f t="shared" si="108"/>
        <v>0</v>
      </c>
      <c r="AI590" s="560">
        <f t="shared" si="109"/>
        <v>0</v>
      </c>
      <c r="AJ590" s="560">
        <f t="shared" si="110"/>
        <v>0</v>
      </c>
      <c r="AK590" s="560">
        <f t="shared" si="111"/>
        <v>0</v>
      </c>
      <c r="AL590" s="560">
        <f t="shared" si="112"/>
        <v>0</v>
      </c>
      <c r="AM590" s="38"/>
      <c r="AN590" s="38"/>
      <c r="AO590" s="38"/>
      <c r="AP590" s="38"/>
      <c r="AQ590" s="38"/>
      <c r="AR590" s="38"/>
      <c r="AS590" s="38"/>
    </row>
    <row r="591" spans="1:45" s="56" customFormat="1" ht="13.5" customHeight="1" thickBot="1" x14ac:dyDescent="0.25">
      <c r="A591" s="147"/>
      <c r="B591" s="78" t="s">
        <v>723</v>
      </c>
      <c r="C591" s="234"/>
      <c r="D591" s="50" t="s">
        <v>727</v>
      </c>
      <c r="E591" s="476" t="s">
        <v>398</v>
      </c>
      <c r="F591" s="452"/>
      <c r="G591" s="51" t="s">
        <v>5</v>
      </c>
      <c r="H591" s="687" t="s">
        <v>397</v>
      </c>
      <c r="I591" s="688"/>
      <c r="J591" s="688"/>
      <c r="K591" s="688"/>
      <c r="L591" s="688"/>
      <c r="M591" s="689"/>
      <c r="N591" s="65">
        <v>1</v>
      </c>
      <c r="O591" s="608"/>
      <c r="P591" s="609"/>
      <c r="Q591" s="609"/>
      <c r="R591" s="609"/>
      <c r="S591" s="610"/>
      <c r="T591" s="894"/>
      <c r="U591" s="53"/>
      <c r="V591" s="61" t="str">
        <f t="shared" ref="V591:V615" si="115">IF(U591*T591=0,"",U591*T591)</f>
        <v/>
      </c>
      <c r="W591" s="62"/>
      <c r="X591" s="617"/>
      <c r="Y591" s="570" t="e">
        <f>VLOOKUP(E591,[1]Analysis!$E$1:$W$65536,19,FALSE)</f>
        <v>#N/A</v>
      </c>
      <c r="Z591" s="553" t="e">
        <f t="shared" si="113"/>
        <v>#N/A</v>
      </c>
      <c r="AA591" s="54"/>
      <c r="AB591" s="54"/>
      <c r="AC591" s="54"/>
      <c r="AD591" s="54"/>
      <c r="AE591" s="54"/>
      <c r="AF591" s="560">
        <f t="shared" si="114"/>
        <v>0</v>
      </c>
      <c r="AG591" s="560">
        <f t="shared" si="107"/>
        <v>0</v>
      </c>
      <c r="AH591" s="37">
        <f t="shared" si="108"/>
        <v>0</v>
      </c>
      <c r="AI591" s="560">
        <f t="shared" si="109"/>
        <v>0</v>
      </c>
      <c r="AJ591" s="560">
        <f t="shared" si="110"/>
        <v>0</v>
      </c>
      <c r="AK591" s="560">
        <f t="shared" si="111"/>
        <v>0</v>
      </c>
      <c r="AL591" s="560">
        <f t="shared" si="112"/>
        <v>0</v>
      </c>
      <c r="AM591" s="55"/>
      <c r="AN591" s="55"/>
      <c r="AO591" s="55"/>
      <c r="AP591" s="55"/>
      <c r="AQ591" s="55"/>
      <c r="AR591" s="55"/>
      <c r="AS591" s="55"/>
    </row>
    <row r="592" spans="1:45" s="56" customFormat="1" ht="12.75" customHeight="1" x14ac:dyDescent="0.2">
      <c r="A592" s="833"/>
      <c r="B592" s="696" t="s">
        <v>697</v>
      </c>
      <c r="C592" s="697"/>
      <c r="D592" s="108" t="s">
        <v>778</v>
      </c>
      <c r="E592" s="869" t="s">
        <v>218</v>
      </c>
      <c r="F592" s="451"/>
      <c r="G592" s="29" t="s">
        <v>5</v>
      </c>
      <c r="H592" s="813" t="s">
        <v>217</v>
      </c>
      <c r="I592" s="814"/>
      <c r="J592" s="814"/>
      <c r="K592" s="814"/>
      <c r="L592" s="814"/>
      <c r="M592" s="815"/>
      <c r="N592" s="138">
        <v>1</v>
      </c>
      <c r="O592" s="733" t="s">
        <v>13</v>
      </c>
      <c r="P592" s="734"/>
      <c r="Q592" s="734"/>
      <c r="R592" s="734"/>
      <c r="S592" s="735"/>
      <c r="T592" s="896"/>
      <c r="U592" s="34"/>
      <c r="V592" s="35" t="str">
        <f t="shared" si="115"/>
        <v/>
      </c>
      <c r="W592" s="36"/>
      <c r="X592" s="617"/>
      <c r="Y592" s="570" t="e">
        <f>VLOOKUP(E592,[1]Analysis!$E$1:$W$65536,19,FALSE)</f>
        <v>#N/A</v>
      </c>
      <c r="Z592" s="553" t="e">
        <f t="shared" si="113"/>
        <v>#N/A</v>
      </c>
      <c r="AA592" s="54"/>
      <c r="AB592" s="54"/>
      <c r="AC592" s="54"/>
      <c r="AD592" s="54"/>
      <c r="AE592" s="54"/>
      <c r="AF592" s="560">
        <f t="shared" si="114"/>
        <v>0</v>
      </c>
      <c r="AG592" s="560">
        <f t="shared" si="107"/>
        <v>0</v>
      </c>
      <c r="AH592" s="37">
        <f t="shared" si="108"/>
        <v>0</v>
      </c>
      <c r="AI592" s="560">
        <f t="shared" si="109"/>
        <v>0</v>
      </c>
      <c r="AJ592" s="560">
        <f t="shared" si="110"/>
        <v>0</v>
      </c>
      <c r="AK592" s="560">
        <f t="shared" si="111"/>
        <v>0</v>
      </c>
      <c r="AL592" s="560">
        <f t="shared" si="112"/>
        <v>0</v>
      </c>
      <c r="AM592" s="55"/>
      <c r="AN592" s="55"/>
      <c r="AO592" s="55"/>
      <c r="AP592" s="55"/>
      <c r="AQ592" s="55"/>
      <c r="AR592" s="55"/>
      <c r="AS592" s="55"/>
    </row>
    <row r="593" spans="1:45" s="56" customFormat="1" ht="12.75" customHeight="1" x14ac:dyDescent="0.2">
      <c r="A593" s="834"/>
      <c r="B593" s="72" t="s">
        <v>697</v>
      </c>
      <c r="C593" s="235"/>
      <c r="D593" s="40" t="s">
        <v>778</v>
      </c>
      <c r="E593" s="475" t="s">
        <v>220</v>
      </c>
      <c r="F593" s="258"/>
      <c r="G593" s="42" t="s">
        <v>5</v>
      </c>
      <c r="H593" s="793" t="s">
        <v>219</v>
      </c>
      <c r="I593" s="794"/>
      <c r="J593" s="794"/>
      <c r="K593" s="794"/>
      <c r="L593" s="794"/>
      <c r="M593" s="795"/>
      <c r="N593" s="96">
        <v>1</v>
      </c>
      <c r="O593" s="598" t="s">
        <v>13</v>
      </c>
      <c r="P593" s="599"/>
      <c r="Q593" s="599"/>
      <c r="R593" s="599"/>
      <c r="S593" s="600"/>
      <c r="T593" s="897"/>
      <c r="U593" s="47"/>
      <c r="V593" s="48" t="str">
        <f t="shared" si="115"/>
        <v/>
      </c>
      <c r="W593" s="49"/>
      <c r="X593" s="617"/>
      <c r="Y593" s="570" t="e">
        <f>VLOOKUP(E593,[1]Analysis!$E$1:$W$65536,19,FALSE)</f>
        <v>#N/A</v>
      </c>
      <c r="Z593" s="553" t="e">
        <f t="shared" si="113"/>
        <v>#N/A</v>
      </c>
      <c r="AA593" s="54"/>
      <c r="AB593" s="54"/>
      <c r="AC593" s="54"/>
      <c r="AD593" s="54"/>
      <c r="AE593" s="54"/>
      <c r="AF593" s="560">
        <f t="shared" si="114"/>
        <v>0</v>
      </c>
      <c r="AG593" s="560">
        <f t="shared" si="107"/>
        <v>0</v>
      </c>
      <c r="AH593" s="37">
        <f t="shared" si="108"/>
        <v>0</v>
      </c>
      <c r="AI593" s="560">
        <f t="shared" si="109"/>
        <v>0</v>
      </c>
      <c r="AJ593" s="560">
        <f t="shared" si="110"/>
        <v>0</v>
      </c>
      <c r="AK593" s="560">
        <f t="shared" si="111"/>
        <v>0</v>
      </c>
      <c r="AL593" s="560">
        <f t="shared" si="112"/>
        <v>0</v>
      </c>
      <c r="AM593" s="55"/>
      <c r="AN593" s="55"/>
      <c r="AO593" s="55"/>
      <c r="AP593" s="55"/>
      <c r="AQ593" s="55"/>
      <c r="AR593" s="55"/>
      <c r="AS593" s="55"/>
    </row>
    <row r="594" spans="1:45" s="56" customFormat="1" ht="12.75" customHeight="1" x14ac:dyDescent="0.2">
      <c r="A594" s="834"/>
      <c r="B594" s="72" t="s">
        <v>697</v>
      </c>
      <c r="C594" s="235"/>
      <c r="D594" s="40" t="s">
        <v>778</v>
      </c>
      <c r="E594" s="475" t="s">
        <v>222</v>
      </c>
      <c r="F594" s="258"/>
      <c r="G594" s="42" t="s">
        <v>5</v>
      </c>
      <c r="H594" s="793" t="s">
        <v>221</v>
      </c>
      <c r="I594" s="794"/>
      <c r="J594" s="794"/>
      <c r="K594" s="794"/>
      <c r="L594" s="794"/>
      <c r="M594" s="795"/>
      <c r="N594" s="96">
        <v>1</v>
      </c>
      <c r="O594" s="598" t="s">
        <v>13</v>
      </c>
      <c r="P594" s="599"/>
      <c r="Q594" s="599"/>
      <c r="R594" s="599"/>
      <c r="S594" s="600"/>
      <c r="T594" s="897"/>
      <c r="U594" s="47"/>
      <c r="V594" s="48" t="str">
        <f t="shared" si="115"/>
        <v/>
      </c>
      <c r="W594" s="49"/>
      <c r="X594" s="617"/>
      <c r="Y594" s="570" t="e">
        <f>VLOOKUP(E594,[1]Analysis!$E$1:$W$65536,19,FALSE)</f>
        <v>#N/A</v>
      </c>
      <c r="Z594" s="553" t="e">
        <f t="shared" si="113"/>
        <v>#N/A</v>
      </c>
      <c r="AA594" s="54"/>
      <c r="AB594" s="54"/>
      <c r="AC594" s="54"/>
      <c r="AD594" s="54"/>
      <c r="AE594" s="54"/>
      <c r="AF594" s="560">
        <f t="shared" si="114"/>
        <v>0</v>
      </c>
      <c r="AG594" s="560">
        <f t="shared" si="107"/>
        <v>0</v>
      </c>
      <c r="AH594" s="37">
        <f t="shared" si="108"/>
        <v>0</v>
      </c>
      <c r="AI594" s="560">
        <f t="shared" si="109"/>
        <v>0</v>
      </c>
      <c r="AJ594" s="560">
        <f t="shared" si="110"/>
        <v>0</v>
      </c>
      <c r="AK594" s="560">
        <f t="shared" si="111"/>
        <v>0</v>
      </c>
      <c r="AL594" s="560">
        <f t="shared" si="112"/>
        <v>0</v>
      </c>
      <c r="AM594" s="55"/>
      <c r="AN594" s="55"/>
      <c r="AO594" s="55"/>
      <c r="AP594" s="55"/>
      <c r="AQ594" s="55"/>
      <c r="AR594" s="55"/>
      <c r="AS594" s="55"/>
    </row>
    <row r="595" spans="1:45" s="56" customFormat="1" ht="13.5" customHeight="1" thickBot="1" x14ac:dyDescent="0.25">
      <c r="A595" s="835"/>
      <c r="B595" s="78" t="s">
        <v>697</v>
      </c>
      <c r="C595" s="234"/>
      <c r="D595" s="50" t="s">
        <v>778</v>
      </c>
      <c r="E595" s="476" t="s">
        <v>223</v>
      </c>
      <c r="F595" s="452"/>
      <c r="G595" s="51" t="s">
        <v>5</v>
      </c>
      <c r="H595" s="687" t="s">
        <v>894</v>
      </c>
      <c r="I595" s="688"/>
      <c r="J595" s="688"/>
      <c r="K595" s="688"/>
      <c r="L595" s="688"/>
      <c r="M595" s="689"/>
      <c r="N595" s="65">
        <v>1</v>
      </c>
      <c r="O595" s="608" t="s">
        <v>13</v>
      </c>
      <c r="P595" s="609"/>
      <c r="Q595" s="609"/>
      <c r="R595" s="609"/>
      <c r="S595" s="610"/>
      <c r="T595" s="894"/>
      <c r="U595" s="53"/>
      <c r="V595" s="61" t="str">
        <f t="shared" si="115"/>
        <v/>
      </c>
      <c r="W595" s="62"/>
      <c r="X595" s="618"/>
      <c r="Y595" s="570" t="e">
        <f>VLOOKUP(E595,[1]Analysis!$E$1:$W$65536,19,FALSE)</f>
        <v>#N/A</v>
      </c>
      <c r="Z595" s="553" t="e">
        <f t="shared" si="113"/>
        <v>#N/A</v>
      </c>
      <c r="AA595" s="54"/>
      <c r="AB595" s="54"/>
      <c r="AC595" s="54"/>
      <c r="AD595" s="54"/>
      <c r="AE595" s="54"/>
      <c r="AF595" s="560">
        <f t="shared" si="114"/>
        <v>0</v>
      </c>
      <c r="AG595" s="560">
        <f t="shared" si="107"/>
        <v>0</v>
      </c>
      <c r="AH595" s="37">
        <f t="shared" si="108"/>
        <v>0</v>
      </c>
      <c r="AI595" s="560">
        <f t="shared" si="109"/>
        <v>0</v>
      </c>
      <c r="AJ595" s="560">
        <f t="shared" si="110"/>
        <v>0</v>
      </c>
      <c r="AK595" s="560">
        <f t="shared" si="111"/>
        <v>0</v>
      </c>
      <c r="AL595" s="560">
        <f t="shared" si="112"/>
        <v>0</v>
      </c>
      <c r="AM595" s="55"/>
      <c r="AN595" s="55"/>
      <c r="AO595" s="55"/>
      <c r="AP595" s="55"/>
      <c r="AQ595" s="55"/>
      <c r="AR595" s="55"/>
      <c r="AS595" s="55"/>
    </row>
    <row r="596" spans="1:45" s="55" customFormat="1" ht="12.75" customHeight="1" x14ac:dyDescent="0.2">
      <c r="A596" s="833"/>
      <c r="B596" s="581" t="s">
        <v>739</v>
      </c>
      <c r="C596" s="582"/>
      <c r="D596" s="40" t="s">
        <v>778</v>
      </c>
      <c r="E596" s="471" t="s">
        <v>599</v>
      </c>
      <c r="F596" s="469"/>
      <c r="G596" s="400" t="s">
        <v>5</v>
      </c>
      <c r="H596" s="813" t="s">
        <v>598</v>
      </c>
      <c r="I596" s="814"/>
      <c r="J596" s="814"/>
      <c r="K596" s="814"/>
      <c r="L596" s="814"/>
      <c r="M596" s="815"/>
      <c r="N596" s="415">
        <v>1</v>
      </c>
      <c r="O596" s="745"/>
      <c r="P596" s="746"/>
      <c r="Q596" s="746"/>
      <c r="R596" s="746"/>
      <c r="S596" s="751"/>
      <c r="T596" s="939"/>
      <c r="U596" s="397"/>
      <c r="V596" s="391" t="str">
        <f t="shared" si="115"/>
        <v/>
      </c>
      <c r="W596" s="392"/>
      <c r="X596" s="616">
        <v>22</v>
      </c>
      <c r="Y596" s="570" t="e">
        <f>VLOOKUP(E596,[1]Analysis!$E$1:$W$65536,19,FALSE)</f>
        <v>#N/A</v>
      </c>
      <c r="Z596" s="553" t="e">
        <f t="shared" si="113"/>
        <v>#N/A</v>
      </c>
      <c r="AA596" s="54"/>
      <c r="AB596" s="54"/>
      <c r="AC596" s="54"/>
      <c r="AD596" s="54"/>
      <c r="AE596" s="54"/>
      <c r="AF596" s="560">
        <f t="shared" si="114"/>
        <v>0</v>
      </c>
      <c r="AG596" s="560">
        <f t="shared" si="107"/>
        <v>0</v>
      </c>
      <c r="AH596" s="37">
        <f t="shared" si="108"/>
        <v>0</v>
      </c>
      <c r="AI596" s="560">
        <f t="shared" si="109"/>
        <v>0</v>
      </c>
      <c r="AJ596" s="560">
        <f t="shared" si="110"/>
        <v>0</v>
      </c>
      <c r="AK596" s="560">
        <f t="shared" si="111"/>
        <v>0</v>
      </c>
      <c r="AL596" s="560">
        <f t="shared" si="112"/>
        <v>0</v>
      </c>
    </row>
    <row r="597" spans="1:45" s="55" customFormat="1" ht="12.75" customHeight="1" x14ac:dyDescent="0.2">
      <c r="A597" s="834"/>
      <c r="B597" s="621"/>
      <c r="C597" s="622"/>
      <c r="D597" s="40" t="s">
        <v>778</v>
      </c>
      <c r="E597" s="475" t="s">
        <v>600</v>
      </c>
      <c r="F597" s="463"/>
      <c r="G597" s="389" t="s">
        <v>5</v>
      </c>
      <c r="H597" s="793" t="s">
        <v>816</v>
      </c>
      <c r="I597" s="794"/>
      <c r="J597" s="794"/>
      <c r="K597" s="794"/>
      <c r="L597" s="794"/>
      <c r="M597" s="795"/>
      <c r="N597" s="416">
        <v>1</v>
      </c>
      <c r="O597" s="603"/>
      <c r="P597" s="601"/>
      <c r="Q597" s="601"/>
      <c r="R597" s="601"/>
      <c r="S597" s="602"/>
      <c r="T597" s="939"/>
      <c r="U597" s="420"/>
      <c r="V597" s="421" t="str">
        <f t="shared" si="115"/>
        <v/>
      </c>
      <c r="W597" s="422"/>
      <c r="X597" s="617"/>
      <c r="Y597" s="570" t="e">
        <f>VLOOKUP(E597,[1]Analysis!$E$1:$W$65536,19,FALSE)</f>
        <v>#N/A</v>
      </c>
      <c r="Z597" s="553" t="e">
        <f t="shared" si="113"/>
        <v>#N/A</v>
      </c>
      <c r="AA597" s="54"/>
      <c r="AB597" s="54"/>
      <c r="AC597" s="54"/>
      <c r="AD597" s="54"/>
      <c r="AE597" s="54"/>
      <c r="AF597" s="560">
        <f t="shared" si="114"/>
        <v>0</v>
      </c>
      <c r="AG597" s="560">
        <f t="shared" si="107"/>
        <v>0</v>
      </c>
      <c r="AH597" s="37">
        <f t="shared" si="108"/>
        <v>0</v>
      </c>
      <c r="AI597" s="560">
        <f t="shared" si="109"/>
        <v>0</v>
      </c>
      <c r="AJ597" s="560">
        <f t="shared" si="110"/>
        <v>0</v>
      </c>
      <c r="AK597" s="560">
        <f t="shared" si="111"/>
        <v>0</v>
      </c>
      <c r="AL597" s="560">
        <f t="shared" si="112"/>
        <v>0</v>
      </c>
    </row>
    <row r="598" spans="1:45" s="55" customFormat="1" ht="12.75" customHeight="1" x14ac:dyDescent="0.2">
      <c r="A598" s="834"/>
      <c r="B598" s="72" t="s">
        <v>739</v>
      </c>
      <c r="C598" s="235"/>
      <c r="D598" s="40" t="s">
        <v>778</v>
      </c>
      <c r="E598" s="475" t="s">
        <v>602</v>
      </c>
      <c r="F598" s="463"/>
      <c r="G598" s="389" t="s">
        <v>5</v>
      </c>
      <c r="H598" s="793" t="s">
        <v>601</v>
      </c>
      <c r="I598" s="794"/>
      <c r="J598" s="794"/>
      <c r="K598" s="794"/>
      <c r="L598" s="794"/>
      <c r="M598" s="795"/>
      <c r="N598" s="416">
        <v>1</v>
      </c>
      <c r="O598" s="603"/>
      <c r="P598" s="601"/>
      <c r="Q598" s="601"/>
      <c r="R598" s="601"/>
      <c r="S598" s="602"/>
      <c r="T598" s="939"/>
      <c r="U598" s="420"/>
      <c r="V598" s="421" t="str">
        <f t="shared" si="115"/>
        <v/>
      </c>
      <c r="W598" s="422"/>
      <c r="X598" s="617"/>
      <c r="Y598" s="570" t="e">
        <f>VLOOKUP(E598,[1]Analysis!$E$1:$W$65536,19,FALSE)</f>
        <v>#N/A</v>
      </c>
      <c r="Z598" s="553" t="e">
        <f t="shared" si="113"/>
        <v>#N/A</v>
      </c>
      <c r="AA598" s="54"/>
      <c r="AB598" s="54"/>
      <c r="AC598" s="54"/>
      <c r="AD598" s="54"/>
      <c r="AE598" s="54"/>
      <c r="AF598" s="560">
        <f t="shared" si="114"/>
        <v>0</v>
      </c>
      <c r="AG598" s="560">
        <f t="shared" si="107"/>
        <v>0</v>
      </c>
      <c r="AH598" s="37">
        <f t="shared" si="108"/>
        <v>0</v>
      </c>
      <c r="AI598" s="560">
        <f t="shared" si="109"/>
        <v>0</v>
      </c>
      <c r="AJ598" s="560">
        <f t="shared" si="110"/>
        <v>0</v>
      </c>
      <c r="AK598" s="560">
        <f t="shared" si="111"/>
        <v>0</v>
      </c>
      <c r="AL598" s="560">
        <f t="shared" si="112"/>
        <v>0</v>
      </c>
    </row>
    <row r="599" spans="1:45" s="55" customFormat="1" ht="12.75" customHeight="1" x14ac:dyDescent="0.2">
      <c r="A599" s="834"/>
      <c r="B599" s="72" t="s">
        <v>739</v>
      </c>
      <c r="C599" s="235"/>
      <c r="D599" s="40" t="s">
        <v>778</v>
      </c>
      <c r="E599" s="475" t="s">
        <v>604</v>
      </c>
      <c r="F599" s="463"/>
      <c r="G599" s="389" t="s">
        <v>5</v>
      </c>
      <c r="H599" s="793" t="s">
        <v>603</v>
      </c>
      <c r="I599" s="794"/>
      <c r="J599" s="794"/>
      <c r="K599" s="794"/>
      <c r="L599" s="794"/>
      <c r="M599" s="795"/>
      <c r="N599" s="416">
        <v>1</v>
      </c>
      <c r="O599" s="603"/>
      <c r="P599" s="601"/>
      <c r="Q599" s="601"/>
      <c r="R599" s="601"/>
      <c r="S599" s="602"/>
      <c r="T599" s="939"/>
      <c r="U599" s="420"/>
      <c r="V599" s="421" t="str">
        <f t="shared" si="115"/>
        <v/>
      </c>
      <c r="W599" s="422"/>
      <c r="X599" s="617"/>
      <c r="Y599" s="570" t="e">
        <f>VLOOKUP(E599,[1]Analysis!$E$1:$W$65536,19,FALSE)</f>
        <v>#N/A</v>
      </c>
      <c r="Z599" s="553" t="e">
        <f t="shared" si="113"/>
        <v>#N/A</v>
      </c>
      <c r="AA599" s="54"/>
      <c r="AB599" s="54"/>
      <c r="AC599" s="54"/>
      <c r="AD599" s="54"/>
      <c r="AE599" s="54"/>
      <c r="AF599" s="560">
        <f t="shared" si="114"/>
        <v>0</v>
      </c>
      <c r="AG599" s="560">
        <f t="shared" si="107"/>
        <v>0</v>
      </c>
      <c r="AH599" s="37">
        <f t="shared" si="108"/>
        <v>0</v>
      </c>
      <c r="AI599" s="560">
        <f t="shared" si="109"/>
        <v>0</v>
      </c>
      <c r="AJ599" s="560">
        <f t="shared" si="110"/>
        <v>0</v>
      </c>
      <c r="AK599" s="560">
        <f t="shared" si="111"/>
        <v>0</v>
      </c>
      <c r="AL599" s="560">
        <f t="shared" si="112"/>
        <v>0</v>
      </c>
    </row>
    <row r="600" spans="1:45" s="55" customFormat="1" ht="12.75" customHeight="1" x14ac:dyDescent="0.2">
      <c r="A600" s="834"/>
      <c r="B600" s="72" t="s">
        <v>739</v>
      </c>
      <c r="C600" s="235"/>
      <c r="D600" s="40" t="s">
        <v>778</v>
      </c>
      <c r="E600" s="475" t="s">
        <v>606</v>
      </c>
      <c r="F600" s="463"/>
      <c r="G600" s="423" t="s">
        <v>5</v>
      </c>
      <c r="H600" s="787" t="s">
        <v>605</v>
      </c>
      <c r="I600" s="788"/>
      <c r="J600" s="788"/>
      <c r="K600" s="788"/>
      <c r="L600" s="788"/>
      <c r="M600" s="789"/>
      <c r="N600" s="416"/>
      <c r="O600" s="737" t="s">
        <v>16</v>
      </c>
      <c r="P600" s="738"/>
      <c r="Q600" s="738"/>
      <c r="R600" s="738"/>
      <c r="S600" s="739"/>
      <c r="T600" s="939"/>
      <c r="U600" s="420"/>
      <c r="V600" s="421" t="str">
        <f t="shared" si="115"/>
        <v/>
      </c>
      <c r="W600" s="422"/>
      <c r="X600" s="617"/>
      <c r="Y600" s="570" t="e">
        <f>VLOOKUP(E600,[1]Analysis!$E$1:$W$65536,19,FALSE)</f>
        <v>#N/A</v>
      </c>
      <c r="Z600" s="553" t="e">
        <f t="shared" si="113"/>
        <v>#N/A</v>
      </c>
      <c r="AA600" s="54"/>
      <c r="AB600" s="54"/>
      <c r="AC600" s="54"/>
      <c r="AD600" s="54"/>
      <c r="AE600" s="54"/>
      <c r="AF600" s="560">
        <f t="shared" si="114"/>
        <v>0</v>
      </c>
      <c r="AG600" s="560">
        <f t="shared" si="107"/>
        <v>0</v>
      </c>
      <c r="AH600" s="37">
        <f t="shared" si="108"/>
        <v>0</v>
      </c>
      <c r="AI600" s="560">
        <f t="shared" si="109"/>
        <v>0</v>
      </c>
      <c r="AJ600" s="560">
        <f t="shared" si="110"/>
        <v>0</v>
      </c>
      <c r="AK600" s="560">
        <f t="shared" si="111"/>
        <v>0</v>
      </c>
      <c r="AL600" s="560">
        <f t="shared" si="112"/>
        <v>0</v>
      </c>
    </row>
    <row r="601" spans="1:45" s="55" customFormat="1" ht="13.5" customHeight="1" x14ac:dyDescent="0.2">
      <c r="A601" s="834"/>
      <c r="B601" s="72" t="s">
        <v>739</v>
      </c>
      <c r="C601" s="235"/>
      <c r="D601" s="40" t="s">
        <v>778</v>
      </c>
      <c r="E601" s="475" t="s">
        <v>607</v>
      </c>
      <c r="F601" s="463"/>
      <c r="G601" s="423" t="s">
        <v>172</v>
      </c>
      <c r="H601" s="800" t="s">
        <v>605</v>
      </c>
      <c r="I601" s="801"/>
      <c r="J601" s="801"/>
      <c r="K601" s="801"/>
      <c r="L601" s="801"/>
      <c r="M601" s="802"/>
      <c r="N601" s="416">
        <v>1</v>
      </c>
      <c r="O601" s="603" t="s">
        <v>914</v>
      </c>
      <c r="P601" s="601"/>
      <c r="Q601" s="601"/>
      <c r="R601" s="601"/>
      <c r="S601" s="602"/>
      <c r="T601" s="939"/>
      <c r="U601" s="420"/>
      <c r="V601" s="421" t="str">
        <f t="shared" si="115"/>
        <v/>
      </c>
      <c r="W601" s="422"/>
      <c r="X601" s="617"/>
      <c r="Y601" s="570" t="e">
        <f>VLOOKUP(E601,[1]Analysis!$E$1:$W$65536,19,FALSE)</f>
        <v>#N/A</v>
      </c>
      <c r="Z601" s="553" t="e">
        <f t="shared" si="113"/>
        <v>#N/A</v>
      </c>
      <c r="AA601" s="54"/>
      <c r="AB601" s="54"/>
      <c r="AC601" s="54"/>
      <c r="AD601" s="54"/>
      <c r="AE601" s="54"/>
      <c r="AF601" s="560">
        <f t="shared" si="114"/>
        <v>0</v>
      </c>
      <c r="AG601" s="560">
        <f t="shared" ref="AG601:AG615" si="116">T601*$AG$30</f>
        <v>0</v>
      </c>
      <c r="AH601" s="37">
        <f t="shared" ref="AH601:AH615" si="117">AG601/1.1</f>
        <v>0</v>
      </c>
      <c r="AI601" s="560">
        <f t="shared" ref="AI601:AI615" si="118">AF601+AH601</f>
        <v>0</v>
      </c>
      <c r="AJ601" s="560">
        <f t="shared" ref="AJ601:AJ615" si="119">T601*AJ$30</f>
        <v>0</v>
      </c>
      <c r="AK601" s="560">
        <f t="shared" ref="AK601:AK615" si="120">AJ601/1.1</f>
        <v>0</v>
      </c>
      <c r="AL601" s="560">
        <f t="shared" ref="AL601:AL615" si="121">$AF601+AK601</f>
        <v>0</v>
      </c>
    </row>
    <row r="602" spans="1:45" s="55" customFormat="1" ht="12.75" customHeight="1" x14ac:dyDescent="0.2">
      <c r="A602" s="834"/>
      <c r="B602" s="72" t="s">
        <v>739</v>
      </c>
      <c r="C602" s="235"/>
      <c r="D602" s="40" t="s">
        <v>778</v>
      </c>
      <c r="E602" s="475" t="s">
        <v>608</v>
      </c>
      <c r="F602" s="463"/>
      <c r="G602" s="423" t="s">
        <v>172</v>
      </c>
      <c r="H602" s="809" t="s">
        <v>605</v>
      </c>
      <c r="I602" s="810"/>
      <c r="J602" s="810"/>
      <c r="K602" s="810"/>
      <c r="L602" s="810"/>
      <c r="M602" s="811"/>
      <c r="N602" s="416">
        <v>1</v>
      </c>
      <c r="O602" s="603" t="s">
        <v>772</v>
      </c>
      <c r="P602" s="601"/>
      <c r="Q602" s="601"/>
      <c r="R602" s="601"/>
      <c r="S602" s="602"/>
      <c r="T602" s="939"/>
      <c r="U602" s="420"/>
      <c r="V602" s="421" t="str">
        <f t="shared" si="115"/>
        <v/>
      </c>
      <c r="W602" s="422"/>
      <c r="X602" s="617"/>
      <c r="Y602" s="570" t="e">
        <f>VLOOKUP(E602,[1]Analysis!$E$1:$W$65536,19,FALSE)</f>
        <v>#N/A</v>
      </c>
      <c r="Z602" s="553" t="e">
        <f t="shared" si="113"/>
        <v>#N/A</v>
      </c>
      <c r="AA602" s="54"/>
      <c r="AB602" s="54"/>
      <c r="AC602" s="54"/>
      <c r="AD602" s="54"/>
      <c r="AE602" s="54"/>
      <c r="AF602" s="560">
        <f t="shared" si="114"/>
        <v>0</v>
      </c>
      <c r="AG602" s="560">
        <f t="shared" si="116"/>
        <v>0</v>
      </c>
      <c r="AH602" s="37">
        <f t="shared" si="117"/>
        <v>0</v>
      </c>
      <c r="AI602" s="560">
        <f t="shared" si="118"/>
        <v>0</v>
      </c>
      <c r="AJ602" s="560">
        <f t="shared" si="119"/>
        <v>0</v>
      </c>
      <c r="AK602" s="560">
        <f t="shared" si="120"/>
        <v>0</v>
      </c>
      <c r="AL602" s="560">
        <f t="shared" si="121"/>
        <v>0</v>
      </c>
    </row>
    <row r="603" spans="1:45" s="55" customFormat="1" ht="12.75" customHeight="1" x14ac:dyDescent="0.2">
      <c r="A603" s="834"/>
      <c r="B603" s="72" t="s">
        <v>739</v>
      </c>
      <c r="C603" s="235"/>
      <c r="D603" s="40" t="s">
        <v>778</v>
      </c>
      <c r="E603" s="475" t="s">
        <v>610</v>
      </c>
      <c r="F603" s="463"/>
      <c r="G603" s="389" t="s">
        <v>5</v>
      </c>
      <c r="H603" s="793" t="s">
        <v>609</v>
      </c>
      <c r="I603" s="794"/>
      <c r="J603" s="794"/>
      <c r="K603" s="794"/>
      <c r="L603" s="794"/>
      <c r="M603" s="795"/>
      <c r="N603" s="416">
        <v>1</v>
      </c>
      <c r="O603" s="417"/>
      <c r="P603" s="418"/>
      <c r="Q603" s="418"/>
      <c r="R603" s="418"/>
      <c r="S603" s="419"/>
      <c r="T603" s="939"/>
      <c r="U603" s="420"/>
      <c r="V603" s="421" t="str">
        <f t="shared" si="115"/>
        <v/>
      </c>
      <c r="W603" s="422"/>
      <c r="X603" s="617"/>
      <c r="Y603" s="570" t="e">
        <f>VLOOKUP(E603,[1]Analysis!$E$1:$W$65536,19,FALSE)</f>
        <v>#N/A</v>
      </c>
      <c r="Z603" s="553" t="e">
        <f t="shared" si="113"/>
        <v>#N/A</v>
      </c>
      <c r="AA603" s="54"/>
      <c r="AB603" s="54"/>
      <c r="AC603" s="54"/>
      <c r="AD603" s="54"/>
      <c r="AE603" s="54"/>
      <c r="AF603" s="560">
        <f t="shared" si="114"/>
        <v>0</v>
      </c>
      <c r="AG603" s="560">
        <f t="shared" si="116"/>
        <v>0</v>
      </c>
      <c r="AH603" s="37">
        <f t="shared" si="117"/>
        <v>0</v>
      </c>
      <c r="AI603" s="560">
        <f t="shared" si="118"/>
        <v>0</v>
      </c>
      <c r="AJ603" s="560">
        <f t="shared" si="119"/>
        <v>0</v>
      </c>
      <c r="AK603" s="560">
        <f t="shared" si="120"/>
        <v>0</v>
      </c>
      <c r="AL603" s="560">
        <f t="shared" si="121"/>
        <v>0</v>
      </c>
    </row>
    <row r="604" spans="1:45" s="55" customFormat="1" ht="12.75" customHeight="1" x14ac:dyDescent="0.2">
      <c r="A604" s="834"/>
      <c r="B604" s="72" t="s">
        <v>739</v>
      </c>
      <c r="C604" s="235"/>
      <c r="D604" s="40" t="s">
        <v>778</v>
      </c>
      <c r="E604" s="475" t="s">
        <v>612</v>
      </c>
      <c r="F604" s="463"/>
      <c r="G604" s="389" t="s">
        <v>5</v>
      </c>
      <c r="H604" s="793" t="s">
        <v>611</v>
      </c>
      <c r="I604" s="794"/>
      <c r="J604" s="794"/>
      <c r="K604" s="794"/>
      <c r="L604" s="794"/>
      <c r="M604" s="795"/>
      <c r="N604" s="416">
        <v>1</v>
      </c>
      <c r="O604" s="417"/>
      <c r="P604" s="418"/>
      <c r="Q604" s="418"/>
      <c r="R604" s="418"/>
      <c r="S604" s="419"/>
      <c r="T604" s="939"/>
      <c r="U604" s="420"/>
      <c r="V604" s="421" t="str">
        <f t="shared" si="115"/>
        <v/>
      </c>
      <c r="W604" s="422"/>
      <c r="X604" s="617"/>
      <c r="Y604" s="570" t="e">
        <f>VLOOKUP(E604,[1]Analysis!$E$1:$W$65536,19,FALSE)</f>
        <v>#N/A</v>
      </c>
      <c r="Z604" s="553" t="e">
        <f t="shared" si="113"/>
        <v>#N/A</v>
      </c>
      <c r="AA604" s="54"/>
      <c r="AB604" s="54"/>
      <c r="AC604" s="54"/>
      <c r="AD604" s="54"/>
      <c r="AE604" s="54"/>
      <c r="AF604" s="560">
        <f t="shared" si="114"/>
        <v>0</v>
      </c>
      <c r="AG604" s="560">
        <f t="shared" si="116"/>
        <v>0</v>
      </c>
      <c r="AH604" s="37">
        <f t="shared" si="117"/>
        <v>0</v>
      </c>
      <c r="AI604" s="560">
        <f t="shared" si="118"/>
        <v>0</v>
      </c>
      <c r="AJ604" s="560">
        <f t="shared" si="119"/>
        <v>0</v>
      </c>
      <c r="AK604" s="560">
        <f t="shared" si="120"/>
        <v>0</v>
      </c>
      <c r="AL604" s="560">
        <f t="shared" si="121"/>
        <v>0</v>
      </c>
    </row>
    <row r="605" spans="1:45" s="55" customFormat="1" ht="12.75" customHeight="1" x14ac:dyDescent="0.2">
      <c r="A605" s="834"/>
      <c r="B605" s="72" t="s">
        <v>739</v>
      </c>
      <c r="C605" s="235"/>
      <c r="D605" s="40" t="s">
        <v>778</v>
      </c>
      <c r="E605" s="475" t="s">
        <v>614</v>
      </c>
      <c r="F605" s="463"/>
      <c r="G605" s="389" t="s">
        <v>5</v>
      </c>
      <c r="H605" s="793" t="s">
        <v>613</v>
      </c>
      <c r="I605" s="794"/>
      <c r="J605" s="794"/>
      <c r="K605" s="794"/>
      <c r="L605" s="794"/>
      <c r="M605" s="795"/>
      <c r="N605" s="416">
        <v>1</v>
      </c>
      <c r="O605" s="417"/>
      <c r="P605" s="418"/>
      <c r="Q605" s="418"/>
      <c r="R605" s="418"/>
      <c r="S605" s="419"/>
      <c r="T605" s="939"/>
      <c r="U605" s="420"/>
      <c r="V605" s="421" t="str">
        <f t="shared" si="115"/>
        <v/>
      </c>
      <c r="W605" s="422"/>
      <c r="X605" s="617"/>
      <c r="Y605" s="570" t="e">
        <f>VLOOKUP(E605,[1]Analysis!$E$1:$W$65536,19,FALSE)</f>
        <v>#N/A</v>
      </c>
      <c r="Z605" s="553" t="e">
        <f t="shared" si="113"/>
        <v>#N/A</v>
      </c>
      <c r="AA605" s="54"/>
      <c r="AB605" s="54"/>
      <c r="AC605" s="54"/>
      <c r="AD605" s="54"/>
      <c r="AE605" s="54"/>
      <c r="AF605" s="560">
        <f t="shared" si="114"/>
        <v>0</v>
      </c>
      <c r="AG605" s="560">
        <f t="shared" si="116"/>
        <v>0</v>
      </c>
      <c r="AH605" s="37">
        <f t="shared" si="117"/>
        <v>0</v>
      </c>
      <c r="AI605" s="560">
        <f t="shared" si="118"/>
        <v>0</v>
      </c>
      <c r="AJ605" s="560">
        <f t="shared" si="119"/>
        <v>0</v>
      </c>
      <c r="AK605" s="560">
        <f t="shared" si="120"/>
        <v>0</v>
      </c>
      <c r="AL605" s="560">
        <f t="shared" si="121"/>
        <v>0</v>
      </c>
    </row>
    <row r="606" spans="1:45" s="55" customFormat="1" ht="12.75" customHeight="1" x14ac:dyDescent="0.2">
      <c r="A606" s="834"/>
      <c r="B606" s="72" t="s">
        <v>739</v>
      </c>
      <c r="C606" s="235"/>
      <c r="D606" s="40" t="s">
        <v>778</v>
      </c>
      <c r="E606" s="475" t="s">
        <v>616</v>
      </c>
      <c r="F606" s="463"/>
      <c r="G606" s="389" t="s">
        <v>5</v>
      </c>
      <c r="H606" s="793" t="s">
        <v>615</v>
      </c>
      <c r="I606" s="794"/>
      <c r="J606" s="794"/>
      <c r="K606" s="794"/>
      <c r="L606" s="794"/>
      <c r="M606" s="795"/>
      <c r="N606" s="416">
        <v>1</v>
      </c>
      <c r="O606" s="417"/>
      <c r="P606" s="418"/>
      <c r="Q606" s="418"/>
      <c r="R606" s="418"/>
      <c r="S606" s="419"/>
      <c r="T606" s="939"/>
      <c r="U606" s="420"/>
      <c r="V606" s="421" t="str">
        <f t="shared" si="115"/>
        <v/>
      </c>
      <c r="W606" s="422"/>
      <c r="X606" s="617"/>
      <c r="Y606" s="570" t="e">
        <f>VLOOKUP(E606,[1]Analysis!$E$1:$W$65536,19,FALSE)</f>
        <v>#N/A</v>
      </c>
      <c r="Z606" s="553" t="e">
        <f t="shared" si="113"/>
        <v>#N/A</v>
      </c>
      <c r="AA606" s="54"/>
      <c r="AB606" s="54"/>
      <c r="AC606" s="54"/>
      <c r="AD606" s="54"/>
      <c r="AE606" s="54"/>
      <c r="AF606" s="560">
        <f t="shared" si="114"/>
        <v>0</v>
      </c>
      <c r="AG606" s="560">
        <f t="shared" si="116"/>
        <v>0</v>
      </c>
      <c r="AH606" s="37">
        <f t="shared" si="117"/>
        <v>0</v>
      </c>
      <c r="AI606" s="560">
        <f t="shared" si="118"/>
        <v>0</v>
      </c>
      <c r="AJ606" s="560">
        <f t="shared" si="119"/>
        <v>0</v>
      </c>
      <c r="AK606" s="560">
        <f t="shared" si="120"/>
        <v>0</v>
      </c>
      <c r="AL606" s="560">
        <f t="shared" si="121"/>
        <v>0</v>
      </c>
    </row>
    <row r="607" spans="1:45" s="55" customFormat="1" ht="12.75" customHeight="1" x14ac:dyDescent="0.2">
      <c r="A607" s="834"/>
      <c r="B607" s="72" t="s">
        <v>739</v>
      </c>
      <c r="C607" s="235"/>
      <c r="D607" s="40" t="s">
        <v>778</v>
      </c>
      <c r="E607" s="475" t="s">
        <v>617</v>
      </c>
      <c r="F607" s="463"/>
      <c r="G607" s="389" t="s">
        <v>5</v>
      </c>
      <c r="H607" s="793" t="s">
        <v>817</v>
      </c>
      <c r="I607" s="794"/>
      <c r="J607" s="794"/>
      <c r="K607" s="794"/>
      <c r="L607" s="794"/>
      <c r="M607" s="795"/>
      <c r="N607" s="416">
        <v>1</v>
      </c>
      <c r="O607" s="417"/>
      <c r="P607" s="418"/>
      <c r="Q607" s="418"/>
      <c r="R607" s="418"/>
      <c r="S607" s="419"/>
      <c r="T607" s="939"/>
      <c r="U607" s="420"/>
      <c r="V607" s="421" t="str">
        <f t="shared" si="115"/>
        <v/>
      </c>
      <c r="W607" s="422"/>
      <c r="X607" s="617"/>
      <c r="Y607" s="570" t="e">
        <f>VLOOKUP(E607,[1]Analysis!$E$1:$W$65536,19,FALSE)</f>
        <v>#N/A</v>
      </c>
      <c r="Z607" s="553" t="e">
        <f t="shared" si="113"/>
        <v>#N/A</v>
      </c>
      <c r="AA607" s="54"/>
      <c r="AB607" s="54"/>
      <c r="AC607" s="54"/>
      <c r="AD607" s="54"/>
      <c r="AE607" s="54"/>
      <c r="AF607" s="560">
        <f t="shared" si="114"/>
        <v>0</v>
      </c>
      <c r="AG607" s="560">
        <f t="shared" si="116"/>
        <v>0</v>
      </c>
      <c r="AH607" s="37">
        <f t="shared" si="117"/>
        <v>0</v>
      </c>
      <c r="AI607" s="560">
        <f t="shared" si="118"/>
        <v>0</v>
      </c>
      <c r="AJ607" s="560">
        <f t="shared" si="119"/>
        <v>0</v>
      </c>
      <c r="AK607" s="560">
        <f t="shared" si="120"/>
        <v>0</v>
      </c>
      <c r="AL607" s="560">
        <f t="shared" si="121"/>
        <v>0</v>
      </c>
    </row>
    <row r="608" spans="1:45" s="55" customFormat="1" ht="12.75" customHeight="1" x14ac:dyDescent="0.2">
      <c r="A608" s="834"/>
      <c r="B608" s="72" t="s">
        <v>739</v>
      </c>
      <c r="C608" s="235"/>
      <c r="D608" s="40" t="s">
        <v>778</v>
      </c>
      <c r="E608" s="475" t="s">
        <v>619</v>
      </c>
      <c r="F608" s="463"/>
      <c r="G608" s="389" t="s">
        <v>5</v>
      </c>
      <c r="H608" s="793" t="s">
        <v>618</v>
      </c>
      <c r="I608" s="794"/>
      <c r="J608" s="794"/>
      <c r="K608" s="794"/>
      <c r="L608" s="794"/>
      <c r="M608" s="795"/>
      <c r="N608" s="416">
        <v>1</v>
      </c>
      <c r="O608" s="417"/>
      <c r="P608" s="418"/>
      <c r="Q608" s="418"/>
      <c r="R608" s="418"/>
      <c r="S608" s="419"/>
      <c r="T608" s="939"/>
      <c r="U608" s="420"/>
      <c r="V608" s="421" t="str">
        <f t="shared" si="115"/>
        <v/>
      </c>
      <c r="W608" s="422"/>
      <c r="X608" s="617"/>
      <c r="Y608" s="570" t="e">
        <f>VLOOKUP(E608,[1]Analysis!$E$1:$W$65536,19,FALSE)</f>
        <v>#N/A</v>
      </c>
      <c r="Z608" s="553" t="e">
        <f t="shared" si="113"/>
        <v>#N/A</v>
      </c>
      <c r="AA608" s="54"/>
      <c r="AB608" s="54"/>
      <c r="AC608" s="54"/>
      <c r="AD608" s="54"/>
      <c r="AE608" s="54"/>
      <c r="AF608" s="560">
        <f t="shared" si="114"/>
        <v>0</v>
      </c>
      <c r="AG608" s="560">
        <f t="shared" si="116"/>
        <v>0</v>
      </c>
      <c r="AH608" s="37">
        <f t="shared" si="117"/>
        <v>0</v>
      </c>
      <c r="AI608" s="560">
        <f t="shared" si="118"/>
        <v>0</v>
      </c>
      <c r="AJ608" s="560">
        <f t="shared" si="119"/>
        <v>0</v>
      </c>
      <c r="AK608" s="560">
        <f t="shared" si="120"/>
        <v>0</v>
      </c>
      <c r="AL608" s="560">
        <f t="shared" si="121"/>
        <v>0</v>
      </c>
    </row>
    <row r="609" spans="1:38" s="55" customFormat="1" ht="13.5" customHeight="1" x14ac:dyDescent="0.2">
      <c r="A609" s="834"/>
      <c r="B609" s="591" t="s">
        <v>739</v>
      </c>
      <c r="C609" s="592"/>
      <c r="D609" s="40" t="s">
        <v>778</v>
      </c>
      <c r="E609" s="475" t="s">
        <v>621</v>
      </c>
      <c r="F609" s="463"/>
      <c r="G609" s="389" t="s">
        <v>5</v>
      </c>
      <c r="H609" s="793" t="s">
        <v>620</v>
      </c>
      <c r="I609" s="794"/>
      <c r="J609" s="794"/>
      <c r="K609" s="794"/>
      <c r="L609" s="794"/>
      <c r="M609" s="795"/>
      <c r="N609" s="416">
        <v>1</v>
      </c>
      <c r="O609" s="417"/>
      <c r="P609" s="418"/>
      <c r="Q609" s="418"/>
      <c r="R609" s="418"/>
      <c r="S609" s="419"/>
      <c r="T609" s="939"/>
      <c r="U609" s="420"/>
      <c r="V609" s="421" t="str">
        <f t="shared" si="115"/>
        <v/>
      </c>
      <c r="W609" s="422"/>
      <c r="X609" s="617"/>
      <c r="Y609" s="570" t="e">
        <f>VLOOKUP(E609,[1]Analysis!$E$1:$W$65536,19,FALSE)</f>
        <v>#N/A</v>
      </c>
      <c r="Z609" s="553" t="e">
        <f t="shared" si="113"/>
        <v>#N/A</v>
      </c>
      <c r="AA609" s="54"/>
      <c r="AB609" s="54"/>
      <c r="AC609" s="54"/>
      <c r="AD609" s="54"/>
      <c r="AE609" s="54"/>
      <c r="AF609" s="560">
        <f t="shared" si="114"/>
        <v>0</v>
      </c>
      <c r="AG609" s="560">
        <f t="shared" si="116"/>
        <v>0</v>
      </c>
      <c r="AH609" s="37">
        <f t="shared" si="117"/>
        <v>0</v>
      </c>
      <c r="AI609" s="560">
        <f t="shared" si="118"/>
        <v>0</v>
      </c>
      <c r="AJ609" s="560">
        <f t="shared" si="119"/>
        <v>0</v>
      </c>
      <c r="AK609" s="560">
        <f t="shared" si="120"/>
        <v>0</v>
      </c>
      <c r="AL609" s="560">
        <f t="shared" si="121"/>
        <v>0</v>
      </c>
    </row>
    <row r="610" spans="1:38" s="55" customFormat="1" ht="12.75" customHeight="1" x14ac:dyDescent="0.2">
      <c r="A610" s="834"/>
      <c r="B610" s="591" t="s">
        <v>739</v>
      </c>
      <c r="C610" s="592"/>
      <c r="D610" s="40" t="s">
        <v>778</v>
      </c>
      <c r="E610" s="475" t="s">
        <v>623</v>
      </c>
      <c r="F610" s="463"/>
      <c r="G610" s="389" t="s">
        <v>5</v>
      </c>
      <c r="H610" s="793" t="s">
        <v>622</v>
      </c>
      <c r="I610" s="794"/>
      <c r="J610" s="794"/>
      <c r="K610" s="794"/>
      <c r="L610" s="794"/>
      <c r="M610" s="795"/>
      <c r="N610" s="416">
        <v>1</v>
      </c>
      <c r="O610" s="417"/>
      <c r="P610" s="418"/>
      <c r="Q610" s="418"/>
      <c r="R610" s="418"/>
      <c r="S610" s="419"/>
      <c r="T610" s="939"/>
      <c r="U610" s="420"/>
      <c r="V610" s="421" t="str">
        <f t="shared" si="115"/>
        <v/>
      </c>
      <c r="W610" s="422"/>
      <c r="X610" s="617"/>
      <c r="Y610" s="570" t="e">
        <f>VLOOKUP(E610,[1]Analysis!$E$1:$W$65536,19,FALSE)</f>
        <v>#N/A</v>
      </c>
      <c r="Z610" s="553" t="e">
        <f t="shared" si="113"/>
        <v>#N/A</v>
      </c>
      <c r="AA610" s="54"/>
      <c r="AB610" s="54"/>
      <c r="AC610" s="54"/>
      <c r="AD610" s="54"/>
      <c r="AE610" s="54"/>
      <c r="AF610" s="560">
        <f t="shared" si="114"/>
        <v>0</v>
      </c>
      <c r="AG610" s="560">
        <f t="shared" si="116"/>
        <v>0</v>
      </c>
      <c r="AH610" s="37">
        <f t="shared" si="117"/>
        <v>0</v>
      </c>
      <c r="AI610" s="560">
        <f t="shared" si="118"/>
        <v>0</v>
      </c>
      <c r="AJ610" s="560">
        <f t="shared" si="119"/>
        <v>0</v>
      </c>
      <c r="AK610" s="560">
        <f t="shared" si="120"/>
        <v>0</v>
      </c>
      <c r="AL610" s="560">
        <f t="shared" si="121"/>
        <v>0</v>
      </c>
    </row>
    <row r="611" spans="1:38" s="55" customFormat="1" ht="12.75" customHeight="1" x14ac:dyDescent="0.2">
      <c r="A611" s="834"/>
      <c r="B611" s="72" t="s">
        <v>739</v>
      </c>
      <c r="C611" s="235"/>
      <c r="D611" s="40" t="s">
        <v>778</v>
      </c>
      <c r="E611" s="475" t="s">
        <v>625</v>
      </c>
      <c r="F611" s="463"/>
      <c r="G611" s="389" t="s">
        <v>5</v>
      </c>
      <c r="H611" s="793" t="s">
        <v>624</v>
      </c>
      <c r="I611" s="794"/>
      <c r="J611" s="794"/>
      <c r="K611" s="794"/>
      <c r="L611" s="794"/>
      <c r="M611" s="795"/>
      <c r="N611" s="416">
        <v>1</v>
      </c>
      <c r="O611" s="417"/>
      <c r="P611" s="418"/>
      <c r="Q611" s="418"/>
      <c r="R611" s="418"/>
      <c r="S611" s="419"/>
      <c r="T611" s="939"/>
      <c r="U611" s="420"/>
      <c r="V611" s="421" t="str">
        <f t="shared" si="115"/>
        <v/>
      </c>
      <c r="W611" s="422"/>
      <c r="X611" s="617"/>
      <c r="Y611" s="570" t="e">
        <f>VLOOKUP(E611,[1]Analysis!$E$1:$W$65536,19,FALSE)</f>
        <v>#N/A</v>
      </c>
      <c r="Z611" s="553" t="e">
        <f t="shared" si="113"/>
        <v>#N/A</v>
      </c>
      <c r="AA611" s="54"/>
      <c r="AB611" s="54"/>
      <c r="AC611" s="54"/>
      <c r="AD611" s="54"/>
      <c r="AE611" s="54"/>
      <c r="AF611" s="560">
        <f t="shared" si="114"/>
        <v>0</v>
      </c>
      <c r="AG611" s="560">
        <f t="shared" si="116"/>
        <v>0</v>
      </c>
      <c r="AH611" s="37">
        <f t="shared" si="117"/>
        <v>0</v>
      </c>
      <c r="AI611" s="560">
        <f t="shared" si="118"/>
        <v>0</v>
      </c>
      <c r="AJ611" s="560">
        <f t="shared" si="119"/>
        <v>0</v>
      </c>
      <c r="AK611" s="560">
        <f t="shared" si="120"/>
        <v>0</v>
      </c>
      <c r="AL611" s="560">
        <f t="shared" si="121"/>
        <v>0</v>
      </c>
    </row>
    <row r="612" spans="1:38" s="55" customFormat="1" ht="12.75" customHeight="1" x14ac:dyDescent="0.2">
      <c r="A612" s="834"/>
      <c r="B612" s="72" t="s">
        <v>739</v>
      </c>
      <c r="C612" s="235"/>
      <c r="D612" s="40" t="s">
        <v>778</v>
      </c>
      <c r="E612" s="475" t="s">
        <v>627</v>
      </c>
      <c r="F612" s="463"/>
      <c r="G612" s="389" t="s">
        <v>5</v>
      </c>
      <c r="H612" s="793" t="s">
        <v>626</v>
      </c>
      <c r="I612" s="794"/>
      <c r="J612" s="794"/>
      <c r="K612" s="794"/>
      <c r="L612" s="794"/>
      <c r="M612" s="795"/>
      <c r="N612" s="416">
        <v>1</v>
      </c>
      <c r="O612" s="417"/>
      <c r="P612" s="418"/>
      <c r="Q612" s="418"/>
      <c r="R612" s="418"/>
      <c r="S612" s="419"/>
      <c r="T612" s="939"/>
      <c r="U612" s="420"/>
      <c r="V612" s="421" t="str">
        <f t="shared" si="115"/>
        <v/>
      </c>
      <c r="W612" s="422"/>
      <c r="X612" s="617"/>
      <c r="Y612" s="570" t="e">
        <f>VLOOKUP(E612,[1]Analysis!$E$1:$W$65536,19,FALSE)</f>
        <v>#N/A</v>
      </c>
      <c r="Z612" s="553" t="e">
        <f t="shared" si="113"/>
        <v>#N/A</v>
      </c>
      <c r="AA612" s="54"/>
      <c r="AB612" s="54"/>
      <c r="AC612" s="54"/>
      <c r="AD612" s="54"/>
      <c r="AE612" s="54"/>
      <c r="AF612" s="560">
        <f t="shared" si="114"/>
        <v>0</v>
      </c>
      <c r="AG612" s="560">
        <f t="shared" si="116"/>
        <v>0</v>
      </c>
      <c r="AH612" s="37">
        <f t="shared" si="117"/>
        <v>0</v>
      </c>
      <c r="AI612" s="560">
        <f t="shared" si="118"/>
        <v>0</v>
      </c>
      <c r="AJ612" s="560">
        <f t="shared" si="119"/>
        <v>0</v>
      </c>
      <c r="AK612" s="560">
        <f t="shared" si="120"/>
        <v>0</v>
      </c>
      <c r="AL612" s="560">
        <f t="shared" si="121"/>
        <v>0</v>
      </c>
    </row>
    <row r="613" spans="1:38" s="55" customFormat="1" ht="12.75" customHeight="1" x14ac:dyDescent="0.2">
      <c r="A613" s="834"/>
      <c r="B613" s="72" t="s">
        <v>739</v>
      </c>
      <c r="C613" s="235"/>
      <c r="D613" s="40" t="s">
        <v>778</v>
      </c>
      <c r="E613" s="475" t="s">
        <v>629</v>
      </c>
      <c r="F613" s="463"/>
      <c r="G613" s="389" t="s">
        <v>5</v>
      </c>
      <c r="H613" s="793" t="s">
        <v>628</v>
      </c>
      <c r="I613" s="794"/>
      <c r="J613" s="794"/>
      <c r="K613" s="794"/>
      <c r="L613" s="794"/>
      <c r="M613" s="795"/>
      <c r="N613" s="416">
        <v>1</v>
      </c>
      <c r="O613" s="417"/>
      <c r="P613" s="418"/>
      <c r="Q613" s="418"/>
      <c r="R613" s="418"/>
      <c r="S613" s="419"/>
      <c r="T613" s="939"/>
      <c r="U613" s="420"/>
      <c r="V613" s="421" t="str">
        <f t="shared" si="115"/>
        <v/>
      </c>
      <c r="W613" s="422"/>
      <c r="X613" s="617"/>
      <c r="Y613" s="570" t="e">
        <f>VLOOKUP(E613,[1]Analysis!$E$1:$W$65536,19,FALSE)</f>
        <v>#N/A</v>
      </c>
      <c r="Z613" s="553" t="e">
        <f t="shared" si="113"/>
        <v>#N/A</v>
      </c>
      <c r="AA613" s="54"/>
      <c r="AB613" s="54"/>
      <c r="AC613" s="54"/>
      <c r="AD613" s="54"/>
      <c r="AE613" s="54"/>
      <c r="AF613" s="560">
        <f t="shared" si="114"/>
        <v>0</v>
      </c>
      <c r="AG613" s="560">
        <f t="shared" si="116"/>
        <v>0</v>
      </c>
      <c r="AH613" s="37">
        <f t="shared" si="117"/>
        <v>0</v>
      </c>
      <c r="AI613" s="560">
        <f t="shared" si="118"/>
        <v>0</v>
      </c>
      <c r="AJ613" s="560">
        <f t="shared" si="119"/>
        <v>0</v>
      </c>
      <c r="AK613" s="560">
        <f t="shared" si="120"/>
        <v>0</v>
      </c>
      <c r="AL613" s="560">
        <f t="shared" si="121"/>
        <v>0</v>
      </c>
    </row>
    <row r="614" spans="1:38" s="55" customFormat="1" ht="12.75" customHeight="1" x14ac:dyDescent="0.2">
      <c r="A614" s="834"/>
      <c r="B614" s="72" t="s">
        <v>739</v>
      </c>
      <c r="C614" s="235"/>
      <c r="D614" s="40" t="s">
        <v>778</v>
      </c>
      <c r="E614" s="475" t="s">
        <v>631</v>
      </c>
      <c r="F614" s="463"/>
      <c r="G614" s="389" t="s">
        <v>5</v>
      </c>
      <c r="H614" s="793" t="s">
        <v>630</v>
      </c>
      <c r="I614" s="794"/>
      <c r="J614" s="794"/>
      <c r="K614" s="794"/>
      <c r="L614" s="794"/>
      <c r="M614" s="795"/>
      <c r="N614" s="416">
        <v>1</v>
      </c>
      <c r="O614" s="417"/>
      <c r="P614" s="418"/>
      <c r="Q614" s="418"/>
      <c r="R614" s="418"/>
      <c r="S614" s="419"/>
      <c r="T614" s="939"/>
      <c r="U614" s="420"/>
      <c r="V614" s="421" t="str">
        <f t="shared" si="115"/>
        <v/>
      </c>
      <c r="W614" s="422"/>
      <c r="X614" s="617"/>
      <c r="Y614" s="570" t="e">
        <f>VLOOKUP(E614,[1]Analysis!$E$1:$W$65536,19,FALSE)</f>
        <v>#N/A</v>
      </c>
      <c r="Z614" s="553" t="e">
        <f t="shared" si="113"/>
        <v>#N/A</v>
      </c>
      <c r="AA614" s="54"/>
      <c r="AB614" s="54"/>
      <c r="AC614" s="54"/>
      <c r="AD614" s="54"/>
      <c r="AE614" s="54"/>
      <c r="AF614" s="560">
        <f t="shared" si="114"/>
        <v>0</v>
      </c>
      <c r="AG614" s="560">
        <f t="shared" si="116"/>
        <v>0</v>
      </c>
      <c r="AH614" s="37">
        <f t="shared" si="117"/>
        <v>0</v>
      </c>
      <c r="AI614" s="560">
        <f t="shared" si="118"/>
        <v>0</v>
      </c>
      <c r="AJ614" s="560">
        <f t="shared" si="119"/>
        <v>0</v>
      </c>
      <c r="AK614" s="560">
        <f t="shared" si="120"/>
        <v>0</v>
      </c>
      <c r="AL614" s="560">
        <f t="shared" si="121"/>
        <v>0</v>
      </c>
    </row>
    <row r="615" spans="1:38" s="55" customFormat="1" ht="13.5" customHeight="1" thickBot="1" x14ac:dyDescent="0.25">
      <c r="A615" s="835"/>
      <c r="B615" s="78" t="s">
        <v>739</v>
      </c>
      <c r="C615" s="234"/>
      <c r="D615" s="50" t="s">
        <v>778</v>
      </c>
      <c r="E615" s="476" t="s">
        <v>633</v>
      </c>
      <c r="F615" s="466"/>
      <c r="G615" s="424" t="s">
        <v>5</v>
      </c>
      <c r="H615" s="687" t="s">
        <v>632</v>
      </c>
      <c r="I615" s="688"/>
      <c r="J615" s="688"/>
      <c r="K615" s="688"/>
      <c r="L615" s="688"/>
      <c r="M615" s="689"/>
      <c r="N615" s="425">
        <v>1</v>
      </c>
      <c r="O615" s="426"/>
      <c r="P615" s="427"/>
      <c r="Q615" s="427"/>
      <c r="R615" s="427"/>
      <c r="S615" s="428"/>
      <c r="T615" s="916"/>
      <c r="U615" s="429"/>
      <c r="V615" s="430" t="str">
        <f t="shared" si="115"/>
        <v/>
      </c>
      <c r="W615" s="431"/>
      <c r="X615" s="618"/>
      <c r="Y615" s="570" t="e">
        <f>VLOOKUP(E615,[1]Analysis!$E$1:$W$65536,19,FALSE)</f>
        <v>#N/A</v>
      </c>
      <c r="Z615" s="553" t="e">
        <f t="shared" si="113"/>
        <v>#N/A</v>
      </c>
      <c r="AA615" s="54"/>
      <c r="AB615" s="54"/>
      <c r="AC615" s="54"/>
      <c r="AD615" s="54"/>
      <c r="AE615" s="54"/>
      <c r="AF615" s="560">
        <f t="shared" si="114"/>
        <v>0</v>
      </c>
      <c r="AG615" s="560">
        <f t="shared" si="116"/>
        <v>0</v>
      </c>
      <c r="AH615" s="37">
        <f t="shared" si="117"/>
        <v>0</v>
      </c>
      <c r="AI615" s="560">
        <f t="shared" si="118"/>
        <v>0</v>
      </c>
      <c r="AJ615" s="560">
        <f t="shared" si="119"/>
        <v>0</v>
      </c>
      <c r="AK615" s="560">
        <f t="shared" si="120"/>
        <v>0</v>
      </c>
      <c r="AL615" s="560">
        <f t="shared" si="121"/>
        <v>0</v>
      </c>
    </row>
    <row r="616" spans="1:38" s="55" customFormat="1" ht="12.75" customHeight="1" x14ac:dyDescent="0.2">
      <c r="A616" s="182"/>
      <c r="B616" s="72"/>
      <c r="C616" s="235"/>
      <c r="D616" s="40" t="s">
        <v>778</v>
      </c>
      <c r="E616" s="475"/>
      <c r="F616" s="463"/>
      <c r="G616" s="389" t="s">
        <v>5</v>
      </c>
      <c r="H616" s="793"/>
      <c r="I616" s="794"/>
      <c r="J616" s="794"/>
      <c r="K616" s="794"/>
      <c r="L616" s="794"/>
      <c r="M616" s="795"/>
      <c r="N616" s="416"/>
      <c r="O616" s="572"/>
      <c r="P616" s="573"/>
      <c r="Q616" s="573"/>
      <c r="R616" s="573"/>
      <c r="S616" s="574"/>
      <c r="T616" s="939"/>
      <c r="U616" s="420"/>
      <c r="V616" s="421" t="str">
        <f t="shared" ref="V616" si="122">IF(U616*T616=0,"",U616*T616)</f>
        <v/>
      </c>
      <c r="W616" s="422"/>
      <c r="X616" s="888"/>
      <c r="Y616" s="570" t="e">
        <f>VLOOKUP(E616,[1]Analysis!$E$1:$W$65536,19,FALSE)</f>
        <v>#N/A</v>
      </c>
      <c r="Z616" s="553" t="e">
        <f t="shared" ref="Z616" si="123">Y616-T616</f>
        <v>#N/A</v>
      </c>
      <c r="AA616" s="54"/>
      <c r="AB616" s="54"/>
      <c r="AC616" s="54"/>
      <c r="AD616" s="54"/>
      <c r="AE616" s="54"/>
      <c r="AF616" s="560">
        <f t="shared" ref="AF616" si="124">T616/1.1</f>
        <v>0</v>
      </c>
      <c r="AG616" s="560">
        <f t="shared" ref="AG616" si="125">T616*$AG$30</f>
        <v>0</v>
      </c>
      <c r="AH616" s="37">
        <f t="shared" ref="AH616" si="126">AG616/1.1</f>
        <v>0</v>
      </c>
      <c r="AI616" s="560">
        <f t="shared" ref="AI616" si="127">AF616+AH616</f>
        <v>0</v>
      </c>
      <c r="AJ616" s="560">
        <f t="shared" ref="AJ616" si="128">T616*AJ$30</f>
        <v>0</v>
      </c>
      <c r="AK616" s="560">
        <f t="shared" ref="AK616" si="129">AJ616/1.1</f>
        <v>0</v>
      </c>
      <c r="AL616" s="560">
        <f t="shared" ref="AL616" si="130">$AF616+AK616</f>
        <v>0</v>
      </c>
    </row>
    <row r="617" spans="1:38" s="55" customFormat="1" ht="12.75" customHeight="1" x14ac:dyDescent="0.2">
      <c r="A617" s="182"/>
      <c r="B617" s="72"/>
      <c r="C617" s="235"/>
      <c r="D617" s="40" t="s">
        <v>778</v>
      </c>
      <c r="E617" s="475"/>
      <c r="F617" s="463"/>
      <c r="G617" s="389" t="s">
        <v>5</v>
      </c>
      <c r="H617" s="793"/>
      <c r="I617" s="794"/>
      <c r="J617" s="794"/>
      <c r="K617" s="794"/>
      <c r="L617" s="794"/>
      <c r="M617" s="795"/>
      <c r="N617" s="416"/>
      <c r="O617" s="572"/>
      <c r="P617" s="573"/>
      <c r="Q617" s="573"/>
      <c r="R617" s="573"/>
      <c r="S617" s="574"/>
      <c r="T617" s="939"/>
      <c r="U617" s="420"/>
      <c r="V617" s="421" t="str">
        <f t="shared" ref="V617:V619" si="131">IF(U617*T617=0,"",U617*T617)</f>
        <v/>
      </c>
      <c r="W617" s="422"/>
      <c r="X617" s="889"/>
      <c r="Y617" s="570" t="e">
        <f>VLOOKUP(E617,[1]Analysis!$E$1:$W$65536,19,FALSE)</f>
        <v>#N/A</v>
      </c>
      <c r="Z617" s="553" t="e">
        <f t="shared" ref="Z617:Z619" si="132">Y617-T617</f>
        <v>#N/A</v>
      </c>
      <c r="AA617" s="54"/>
      <c r="AB617" s="54"/>
      <c r="AC617" s="54"/>
      <c r="AD617" s="54"/>
      <c r="AE617" s="54"/>
      <c r="AF617" s="560">
        <f t="shared" ref="AF617:AF619" si="133">T617/1.1</f>
        <v>0</v>
      </c>
      <c r="AG617" s="560">
        <f t="shared" ref="AG617:AG619" si="134">T617*$AG$30</f>
        <v>0</v>
      </c>
      <c r="AH617" s="37">
        <f t="shared" ref="AH617:AH619" si="135">AG617/1.1</f>
        <v>0</v>
      </c>
      <c r="AI617" s="560">
        <f t="shared" ref="AI617:AI619" si="136">AF617+AH617</f>
        <v>0</v>
      </c>
      <c r="AJ617" s="560">
        <f t="shared" ref="AJ617:AJ619" si="137">T617*AJ$30</f>
        <v>0</v>
      </c>
      <c r="AK617" s="560">
        <f t="shared" ref="AK617:AK619" si="138">AJ617/1.1</f>
        <v>0</v>
      </c>
      <c r="AL617" s="560">
        <f t="shared" ref="AL617:AL619" si="139">$AF617+AK617</f>
        <v>0</v>
      </c>
    </row>
    <row r="618" spans="1:38" s="55" customFormat="1" ht="12.75" customHeight="1" x14ac:dyDescent="0.2">
      <c r="A618" s="182"/>
      <c r="B618" s="72"/>
      <c r="C618" s="235"/>
      <c r="D618" s="40" t="s">
        <v>778</v>
      </c>
      <c r="E618" s="475"/>
      <c r="F618" s="463"/>
      <c r="G618" s="389" t="s">
        <v>5</v>
      </c>
      <c r="H618" s="793"/>
      <c r="I618" s="794"/>
      <c r="J618" s="794"/>
      <c r="K618" s="794"/>
      <c r="L618" s="794"/>
      <c r="M618" s="795"/>
      <c r="N618" s="416"/>
      <c r="O618" s="572"/>
      <c r="P618" s="573"/>
      <c r="Q618" s="573"/>
      <c r="R618" s="573"/>
      <c r="S618" s="574"/>
      <c r="T618" s="939"/>
      <c r="U618" s="420"/>
      <c r="V618" s="421" t="str">
        <f t="shared" si="131"/>
        <v/>
      </c>
      <c r="W618" s="422"/>
      <c r="X618" s="889"/>
      <c r="Y618" s="570" t="e">
        <f>VLOOKUP(E618,[1]Analysis!$E$1:$W$65536,19,FALSE)</f>
        <v>#N/A</v>
      </c>
      <c r="Z618" s="553" t="e">
        <f t="shared" si="132"/>
        <v>#N/A</v>
      </c>
      <c r="AA618" s="54"/>
      <c r="AB618" s="54"/>
      <c r="AC618" s="54"/>
      <c r="AD618" s="54"/>
      <c r="AE618" s="54"/>
      <c r="AF618" s="560">
        <f t="shared" si="133"/>
        <v>0</v>
      </c>
      <c r="AG618" s="560">
        <f t="shared" si="134"/>
        <v>0</v>
      </c>
      <c r="AH618" s="37">
        <f t="shared" si="135"/>
        <v>0</v>
      </c>
      <c r="AI618" s="560">
        <f t="shared" si="136"/>
        <v>0</v>
      </c>
      <c r="AJ618" s="560">
        <f t="shared" si="137"/>
        <v>0</v>
      </c>
      <c r="AK618" s="560">
        <f t="shared" si="138"/>
        <v>0</v>
      </c>
      <c r="AL618" s="560">
        <f t="shared" si="139"/>
        <v>0</v>
      </c>
    </row>
    <row r="619" spans="1:38" s="55" customFormat="1" ht="12.75" customHeight="1" x14ac:dyDescent="0.2">
      <c r="A619" s="182"/>
      <c r="B619" s="72"/>
      <c r="C619" s="235"/>
      <c r="D619" s="40" t="s">
        <v>778</v>
      </c>
      <c r="E619" s="475"/>
      <c r="F619" s="463"/>
      <c r="G619" s="389" t="s">
        <v>5</v>
      </c>
      <c r="H619" s="793"/>
      <c r="I619" s="794"/>
      <c r="J619" s="794"/>
      <c r="K619" s="794"/>
      <c r="L619" s="794"/>
      <c r="M619" s="795"/>
      <c r="N619" s="416"/>
      <c r="O619" s="572"/>
      <c r="P619" s="573"/>
      <c r="Q619" s="573"/>
      <c r="R619" s="573"/>
      <c r="S619" s="574"/>
      <c r="T619" s="939"/>
      <c r="U619" s="420"/>
      <c r="V619" s="421" t="str">
        <f t="shared" si="131"/>
        <v/>
      </c>
      <c r="W619" s="422"/>
      <c r="X619" s="889"/>
      <c r="Y619" s="570" t="e">
        <f>VLOOKUP(E619,[1]Analysis!$E$1:$W$65536,19,FALSE)</f>
        <v>#N/A</v>
      </c>
      <c r="Z619" s="553" t="e">
        <f t="shared" si="132"/>
        <v>#N/A</v>
      </c>
      <c r="AA619" s="54"/>
      <c r="AB619" s="54"/>
      <c r="AC619" s="54"/>
      <c r="AD619" s="54"/>
      <c r="AE619" s="54"/>
      <c r="AF619" s="560">
        <f t="shared" si="133"/>
        <v>0</v>
      </c>
      <c r="AG619" s="560">
        <f t="shared" si="134"/>
        <v>0</v>
      </c>
      <c r="AH619" s="37">
        <f t="shared" si="135"/>
        <v>0</v>
      </c>
      <c r="AI619" s="560">
        <f t="shared" si="136"/>
        <v>0</v>
      </c>
      <c r="AJ619" s="560">
        <f t="shared" si="137"/>
        <v>0</v>
      </c>
      <c r="AK619" s="560">
        <f t="shared" si="138"/>
        <v>0</v>
      </c>
      <c r="AL619" s="560">
        <f t="shared" si="139"/>
        <v>0</v>
      </c>
    </row>
    <row r="620" spans="1:38" s="55" customFormat="1" ht="12.75" customHeight="1" x14ac:dyDescent="0.2">
      <c r="A620" s="182"/>
      <c r="B620" s="72"/>
      <c r="C620" s="235"/>
      <c r="D620" s="40" t="s">
        <v>778</v>
      </c>
      <c r="E620" s="475"/>
      <c r="F620" s="463"/>
      <c r="G620" s="389" t="s">
        <v>5</v>
      </c>
      <c r="H620" s="793"/>
      <c r="I620" s="794"/>
      <c r="J620" s="794"/>
      <c r="K620" s="794"/>
      <c r="L620" s="794"/>
      <c r="M620" s="795"/>
      <c r="N620" s="416"/>
      <c r="O620" s="572"/>
      <c r="P620" s="573"/>
      <c r="Q620" s="573"/>
      <c r="R620" s="573"/>
      <c r="S620" s="574"/>
      <c r="T620" s="939"/>
      <c r="U620" s="420"/>
      <c r="V620" s="421" t="str">
        <f t="shared" ref="V620:V623" si="140">IF(U620*T620=0,"",U620*T620)</f>
        <v/>
      </c>
      <c r="W620" s="422"/>
      <c r="X620" s="889"/>
      <c r="Y620" s="570" t="e">
        <f>VLOOKUP(E620,[1]Analysis!$E$1:$W$65536,19,FALSE)</f>
        <v>#N/A</v>
      </c>
      <c r="Z620" s="553" t="e">
        <f t="shared" ref="Z620:Z623" si="141">Y620-T620</f>
        <v>#N/A</v>
      </c>
      <c r="AA620" s="54"/>
      <c r="AB620" s="54"/>
      <c r="AC620" s="54"/>
      <c r="AD620" s="54"/>
      <c r="AE620" s="54"/>
      <c r="AF620" s="560">
        <f t="shared" ref="AF620:AF623" si="142">T620/1.1</f>
        <v>0</v>
      </c>
      <c r="AG620" s="560">
        <f t="shared" ref="AG620:AG623" si="143">T620*$AG$30</f>
        <v>0</v>
      </c>
      <c r="AH620" s="37">
        <f t="shared" ref="AH620:AH623" si="144">AG620/1.1</f>
        <v>0</v>
      </c>
      <c r="AI620" s="560">
        <f t="shared" ref="AI620:AI623" si="145">AF620+AH620</f>
        <v>0</v>
      </c>
      <c r="AJ620" s="560">
        <f t="shared" ref="AJ620:AJ623" si="146">T620*AJ$30</f>
        <v>0</v>
      </c>
      <c r="AK620" s="560">
        <f t="shared" ref="AK620:AK623" si="147">AJ620/1.1</f>
        <v>0</v>
      </c>
      <c r="AL620" s="560">
        <f t="shared" ref="AL620:AL623" si="148">$AF620+AK620</f>
        <v>0</v>
      </c>
    </row>
    <row r="621" spans="1:38" s="55" customFormat="1" ht="12.75" customHeight="1" x14ac:dyDescent="0.2">
      <c r="A621" s="182"/>
      <c r="B621" s="72"/>
      <c r="C621" s="235"/>
      <c r="D621" s="40" t="s">
        <v>778</v>
      </c>
      <c r="E621" s="475"/>
      <c r="F621" s="463"/>
      <c r="G621" s="389" t="s">
        <v>5</v>
      </c>
      <c r="H621" s="793"/>
      <c r="I621" s="794"/>
      <c r="J621" s="794"/>
      <c r="K621" s="794"/>
      <c r="L621" s="794"/>
      <c r="M621" s="795"/>
      <c r="N621" s="416"/>
      <c r="O621" s="572"/>
      <c r="P621" s="573"/>
      <c r="Q621" s="573"/>
      <c r="R621" s="573"/>
      <c r="S621" s="574"/>
      <c r="T621" s="939"/>
      <c r="U621" s="420"/>
      <c r="V621" s="421" t="str">
        <f t="shared" si="140"/>
        <v/>
      </c>
      <c r="W621" s="422"/>
      <c r="X621" s="889"/>
      <c r="Y621" s="570" t="e">
        <f>VLOOKUP(E621,[1]Analysis!$E$1:$W$65536,19,FALSE)</f>
        <v>#N/A</v>
      </c>
      <c r="Z621" s="553" t="e">
        <f t="shared" si="141"/>
        <v>#N/A</v>
      </c>
      <c r="AA621" s="54"/>
      <c r="AB621" s="54"/>
      <c r="AC621" s="54"/>
      <c r="AD621" s="54"/>
      <c r="AE621" s="54"/>
      <c r="AF621" s="560">
        <f t="shared" si="142"/>
        <v>0</v>
      </c>
      <c r="AG621" s="560">
        <f t="shared" si="143"/>
        <v>0</v>
      </c>
      <c r="AH621" s="37">
        <f t="shared" si="144"/>
        <v>0</v>
      </c>
      <c r="AI621" s="560">
        <f t="shared" si="145"/>
        <v>0</v>
      </c>
      <c r="AJ621" s="560">
        <f t="shared" si="146"/>
        <v>0</v>
      </c>
      <c r="AK621" s="560">
        <f t="shared" si="147"/>
        <v>0</v>
      </c>
      <c r="AL621" s="560">
        <f t="shared" si="148"/>
        <v>0</v>
      </c>
    </row>
    <row r="622" spans="1:38" s="55" customFormat="1" ht="12.75" customHeight="1" x14ac:dyDescent="0.2">
      <c r="A622" s="182"/>
      <c r="B622" s="72"/>
      <c r="C622" s="235"/>
      <c r="D622" s="40" t="s">
        <v>778</v>
      </c>
      <c r="E622" s="475"/>
      <c r="F622" s="463"/>
      <c r="G622" s="389" t="s">
        <v>5</v>
      </c>
      <c r="H622" s="793"/>
      <c r="I622" s="794"/>
      <c r="J622" s="794"/>
      <c r="K622" s="794"/>
      <c r="L622" s="794"/>
      <c r="M622" s="795"/>
      <c r="N622" s="416"/>
      <c r="O622" s="572"/>
      <c r="P622" s="573"/>
      <c r="Q622" s="573"/>
      <c r="R622" s="573"/>
      <c r="S622" s="574"/>
      <c r="T622" s="939"/>
      <c r="U622" s="420"/>
      <c r="V622" s="421" t="str">
        <f t="shared" si="140"/>
        <v/>
      </c>
      <c r="W622" s="422"/>
      <c r="X622" s="889"/>
      <c r="Y622" s="570" t="e">
        <f>VLOOKUP(E622,[1]Analysis!$E$1:$W$65536,19,FALSE)</f>
        <v>#N/A</v>
      </c>
      <c r="Z622" s="553" t="e">
        <f t="shared" si="141"/>
        <v>#N/A</v>
      </c>
      <c r="AA622" s="54"/>
      <c r="AB622" s="54"/>
      <c r="AC622" s="54"/>
      <c r="AD622" s="54"/>
      <c r="AE622" s="54"/>
      <c r="AF622" s="560">
        <f t="shared" si="142"/>
        <v>0</v>
      </c>
      <c r="AG622" s="560">
        <f t="shared" si="143"/>
        <v>0</v>
      </c>
      <c r="AH622" s="37">
        <f t="shared" si="144"/>
        <v>0</v>
      </c>
      <c r="AI622" s="560">
        <f t="shared" si="145"/>
        <v>0</v>
      </c>
      <c r="AJ622" s="560">
        <f t="shared" si="146"/>
        <v>0</v>
      </c>
      <c r="AK622" s="560">
        <f t="shared" si="147"/>
        <v>0</v>
      </c>
      <c r="AL622" s="560">
        <f t="shared" si="148"/>
        <v>0</v>
      </c>
    </row>
    <row r="623" spans="1:38" s="55" customFormat="1" ht="12.75" customHeight="1" thickBot="1" x14ac:dyDescent="0.25">
      <c r="A623" s="886"/>
      <c r="B623" s="78"/>
      <c r="C623" s="234"/>
      <c r="D623" s="50" t="s">
        <v>778</v>
      </c>
      <c r="E623" s="476"/>
      <c r="F623" s="466"/>
      <c r="G623" s="424" t="s">
        <v>5</v>
      </c>
      <c r="H623" s="687"/>
      <c r="I623" s="688"/>
      <c r="J623" s="688"/>
      <c r="K623" s="688"/>
      <c r="L623" s="688"/>
      <c r="M623" s="689"/>
      <c r="N623" s="425"/>
      <c r="O623" s="575"/>
      <c r="P623" s="576"/>
      <c r="Q623" s="576"/>
      <c r="R623" s="576"/>
      <c r="S623" s="577"/>
      <c r="T623" s="940"/>
      <c r="U623" s="429"/>
      <c r="V623" s="430" t="str">
        <f t="shared" si="140"/>
        <v/>
      </c>
      <c r="W623" s="887"/>
      <c r="X623" s="890"/>
      <c r="Y623" s="570" t="e">
        <f>VLOOKUP(E623,[1]Analysis!$E$1:$W$65536,19,FALSE)</f>
        <v>#N/A</v>
      </c>
      <c r="Z623" s="553" t="e">
        <f t="shared" si="141"/>
        <v>#N/A</v>
      </c>
      <c r="AA623" s="54"/>
      <c r="AB623" s="54"/>
      <c r="AC623" s="54"/>
      <c r="AD623" s="54"/>
      <c r="AE623" s="54"/>
      <c r="AF623" s="560">
        <f t="shared" si="142"/>
        <v>0</v>
      </c>
      <c r="AG623" s="560">
        <f t="shared" si="143"/>
        <v>0</v>
      </c>
      <c r="AH623" s="37">
        <f t="shared" si="144"/>
        <v>0</v>
      </c>
      <c r="AI623" s="560">
        <f t="shared" si="145"/>
        <v>0</v>
      </c>
      <c r="AJ623" s="560">
        <f t="shared" si="146"/>
        <v>0</v>
      </c>
      <c r="AK623" s="560">
        <f t="shared" si="147"/>
        <v>0</v>
      </c>
      <c r="AL623" s="560">
        <f t="shared" si="148"/>
        <v>0</v>
      </c>
    </row>
    <row r="624" spans="1:38" x14ac:dyDescent="0.2">
      <c r="T624" s="941"/>
    </row>
    <row r="625" spans="20:20" x14ac:dyDescent="0.2">
      <c r="T625" s="941"/>
    </row>
    <row r="626" spans="20:20" x14ac:dyDescent="0.2">
      <c r="T626" s="941"/>
    </row>
    <row r="627" spans="20:20" x14ac:dyDescent="0.2">
      <c r="T627" s="941"/>
    </row>
    <row r="628" spans="20:20" x14ac:dyDescent="0.2">
      <c r="T628" s="941"/>
    </row>
    <row r="629" spans="20:20" x14ac:dyDescent="0.2">
      <c r="T629" s="941"/>
    </row>
    <row r="630" spans="20:20" x14ac:dyDescent="0.2">
      <c r="T630" s="941"/>
    </row>
    <row r="631" spans="20:20" x14ac:dyDescent="0.2">
      <c r="T631" s="941"/>
    </row>
    <row r="632" spans="20:20" x14ac:dyDescent="0.2">
      <c r="T632" s="941"/>
    </row>
    <row r="633" spans="20:20" x14ac:dyDescent="0.2">
      <c r="T633" s="941"/>
    </row>
    <row r="634" spans="20:20" x14ac:dyDescent="0.2">
      <c r="T634" s="941"/>
    </row>
    <row r="635" spans="20:20" x14ac:dyDescent="0.2">
      <c r="T635" s="941"/>
    </row>
    <row r="636" spans="20:20" x14ac:dyDescent="0.2">
      <c r="T636" s="941"/>
    </row>
  </sheetData>
  <sheetCalcPr fullCalcOnLoad="1"/>
  <sheetProtection sheet="1"/>
  <autoFilter ref="A1:AL616">
    <filterColumn colId="1"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autoFilter>
  <mergeCells count="766">
    <mergeCell ref="H622:M622"/>
    <mergeCell ref="H623:M623"/>
    <mergeCell ref="U3:V3"/>
    <mergeCell ref="D569:D570"/>
    <mergeCell ref="B596:C597"/>
    <mergeCell ref="H616:M616"/>
    <mergeCell ref="H617:M617"/>
    <mergeCell ref="H618:M618"/>
    <mergeCell ref="H619:M619"/>
    <mergeCell ref="H620:M620"/>
    <mergeCell ref="H621:M621"/>
    <mergeCell ref="R85:S85"/>
    <mergeCell ref="X214:X244"/>
    <mergeCell ref="O86:Q86"/>
    <mergeCell ref="R86:S86"/>
    <mergeCell ref="O87:Q87"/>
    <mergeCell ref="R87:S87"/>
    <mergeCell ref="O107:Q107"/>
    <mergeCell ref="O99:Q99"/>
    <mergeCell ref="O93:Q93"/>
    <mergeCell ref="R93:S93"/>
    <mergeCell ref="H83:M83"/>
    <mergeCell ref="O83:Q83"/>
    <mergeCell ref="R83:S83"/>
    <mergeCell ref="R204:S204"/>
    <mergeCell ref="H180:M180"/>
    <mergeCell ref="H195:M195"/>
    <mergeCell ref="H196:M196"/>
    <mergeCell ref="O84:Q84"/>
    <mergeCell ref="R84:S84"/>
    <mergeCell ref="O85:Q85"/>
    <mergeCell ref="O204:Q204"/>
    <mergeCell ref="H190:M190"/>
    <mergeCell ref="H183:M183"/>
    <mergeCell ref="H184:M184"/>
    <mergeCell ref="H197:M197"/>
    <mergeCell ref="H181:M181"/>
    <mergeCell ref="H204:M204"/>
    <mergeCell ref="O143:S143"/>
    <mergeCell ref="H128:M128"/>
    <mergeCell ref="H133:M133"/>
    <mergeCell ref="H142:M142"/>
    <mergeCell ref="H141:M141"/>
    <mergeCell ref="H140:M140"/>
    <mergeCell ref="H130:M130"/>
    <mergeCell ref="H132:M132"/>
    <mergeCell ref="H129:M129"/>
    <mergeCell ref="H131:M131"/>
    <mergeCell ref="H137:M137"/>
    <mergeCell ref="H186:M186"/>
    <mergeCell ref="H187:M187"/>
    <mergeCell ref="H189:M189"/>
    <mergeCell ref="H191:M191"/>
    <mergeCell ref="H127:M127"/>
    <mergeCell ref="H138:M138"/>
    <mergeCell ref="H201:M201"/>
    <mergeCell ref="H198:M198"/>
    <mergeCell ref="H194:M194"/>
    <mergeCell ref="H192:M192"/>
    <mergeCell ref="H193:M193"/>
    <mergeCell ref="H188:M188"/>
    <mergeCell ref="H209:M209"/>
    <mergeCell ref="H208:M208"/>
    <mergeCell ref="H207:M207"/>
    <mergeCell ref="B205:C205"/>
    <mergeCell ref="H205:M205"/>
    <mergeCell ref="H203:M203"/>
    <mergeCell ref="O526:S526"/>
    <mergeCell ref="H223:M223"/>
    <mergeCell ref="O303:S303"/>
    <mergeCell ref="O317:S317"/>
    <mergeCell ref="O307:S307"/>
    <mergeCell ref="O316:S316"/>
    <mergeCell ref="O310:S310"/>
    <mergeCell ref="O306:S306"/>
    <mergeCell ref="O238:S238"/>
    <mergeCell ref="O521:S521"/>
    <mergeCell ref="O516:S516"/>
    <mergeCell ref="O517:S517"/>
    <mergeCell ref="O518:S518"/>
    <mergeCell ref="O515:S515"/>
    <mergeCell ref="O525:S525"/>
    <mergeCell ref="O524:S524"/>
    <mergeCell ref="O522:S522"/>
    <mergeCell ref="B516:C516"/>
    <mergeCell ref="H550:M550"/>
    <mergeCell ref="H542:M542"/>
    <mergeCell ref="H564:M564"/>
    <mergeCell ref="H560:M560"/>
    <mergeCell ref="H565:M565"/>
    <mergeCell ref="H556:M556"/>
    <mergeCell ref="X93:X120"/>
    <mergeCell ref="H93:M93"/>
    <mergeCell ref="B490:C490"/>
    <mergeCell ref="B483:C483"/>
    <mergeCell ref="B474:C474"/>
    <mergeCell ref="O451:Q451"/>
    <mergeCell ref="O459:Q459"/>
    <mergeCell ref="O460:Q460"/>
    <mergeCell ref="B451:C451"/>
    <mergeCell ref="B407:C407"/>
    <mergeCell ref="A592:A595"/>
    <mergeCell ref="A596:A615"/>
    <mergeCell ref="B505:C505"/>
    <mergeCell ref="B592:C592"/>
    <mergeCell ref="B542:C542"/>
    <mergeCell ref="B610:C610"/>
    <mergeCell ref="B609:C609"/>
    <mergeCell ref="B535:C535"/>
    <mergeCell ref="B495:C495"/>
    <mergeCell ref="B519:C519"/>
    <mergeCell ref="B512:C512"/>
    <mergeCell ref="B564:C564"/>
    <mergeCell ref="B567:C567"/>
    <mergeCell ref="H615:M615"/>
    <mergeCell ref="H614:M614"/>
    <mergeCell ref="H613:M613"/>
    <mergeCell ref="H612:M612"/>
    <mergeCell ref="H606:M606"/>
    <mergeCell ref="H605:M605"/>
    <mergeCell ref="H611:M611"/>
    <mergeCell ref="H610:M610"/>
    <mergeCell ref="H609:M609"/>
    <mergeCell ref="H608:M608"/>
    <mergeCell ref="H592:M592"/>
    <mergeCell ref="H598:M598"/>
    <mergeCell ref="H597:M597"/>
    <mergeCell ref="H603:M603"/>
    <mergeCell ref="H600:M600"/>
    <mergeCell ref="H607:M607"/>
    <mergeCell ref="H604:M604"/>
    <mergeCell ref="H553:M553"/>
    <mergeCell ref="B332:C332"/>
    <mergeCell ref="O1:S1"/>
    <mergeCell ref="H505:M505"/>
    <mergeCell ref="H495:M495"/>
    <mergeCell ref="H490:M490"/>
    <mergeCell ref="H436:M436"/>
    <mergeCell ref="H1:M1"/>
    <mergeCell ref="H444:M444"/>
    <mergeCell ref="O82:Q82"/>
    <mergeCell ref="R82:S82"/>
    <mergeCell ref="B436:C436"/>
    <mergeCell ref="B273:C273"/>
    <mergeCell ref="B300:C300"/>
    <mergeCell ref="B287:C287"/>
    <mergeCell ref="B328:C328"/>
    <mergeCell ref="B318:C318"/>
    <mergeCell ref="B430:C430"/>
    <mergeCell ref="B380:C380"/>
    <mergeCell ref="B354:C354"/>
    <mergeCell ref="B245:C245"/>
    <mergeCell ref="R78:S78"/>
    <mergeCell ref="O79:Q79"/>
    <mergeCell ref="R79:S79"/>
    <mergeCell ref="O80:Q80"/>
    <mergeCell ref="R80:S80"/>
    <mergeCell ref="O81:Q81"/>
    <mergeCell ref="R81:S81"/>
    <mergeCell ref="R88:S88"/>
    <mergeCell ref="H206:M206"/>
    <mergeCell ref="B1:C1"/>
    <mergeCell ref="B163:C163"/>
    <mergeCell ref="B180:C180"/>
    <mergeCell ref="C7:D7"/>
    <mergeCell ref="C3:L3"/>
    <mergeCell ref="C5:L5"/>
    <mergeCell ref="K7:L7"/>
    <mergeCell ref="H134:M134"/>
    <mergeCell ref="B78:C78"/>
    <mergeCell ref="H122:M122"/>
    <mergeCell ref="H601:M601"/>
    <mergeCell ref="H602:M602"/>
    <mergeCell ref="H573:M573"/>
    <mergeCell ref="H589:M589"/>
    <mergeCell ref="H577:M577"/>
    <mergeCell ref="H596:M596"/>
    <mergeCell ref="H595:M595"/>
    <mergeCell ref="H594:M594"/>
    <mergeCell ref="H588:M588"/>
    <mergeCell ref="H583:M583"/>
    <mergeCell ref="H566:M566"/>
    <mergeCell ref="H569:M569"/>
    <mergeCell ref="H568:M568"/>
    <mergeCell ref="H567:M567"/>
    <mergeCell ref="H599:M599"/>
    <mergeCell ref="H580:M580"/>
    <mergeCell ref="H591:M591"/>
    <mergeCell ref="H590:M590"/>
    <mergeCell ref="H593:M593"/>
    <mergeCell ref="H523:M523"/>
    <mergeCell ref="H524:M524"/>
    <mergeCell ref="H531:M531"/>
    <mergeCell ref="H525:M525"/>
    <mergeCell ref="H451:M451"/>
    <mergeCell ref="H483:M483"/>
    <mergeCell ref="H482:M482"/>
    <mergeCell ref="H477:M477"/>
    <mergeCell ref="H474:M474"/>
    <mergeCell ref="H459:M459"/>
    <mergeCell ref="H313:M313"/>
    <mergeCell ref="H312:M312"/>
    <mergeCell ref="H311:M311"/>
    <mergeCell ref="H300:M300"/>
    <mergeCell ref="H538:M538"/>
    <mergeCell ref="H535:M535"/>
    <mergeCell ref="H519:M519"/>
    <mergeCell ref="H512:M512"/>
    <mergeCell ref="H516:M516"/>
    <mergeCell ref="H526:M526"/>
    <mergeCell ref="H261:M261"/>
    <mergeCell ref="H258:M258"/>
    <mergeCell ref="P3:Q3"/>
    <mergeCell ref="P5:Q5"/>
    <mergeCell ref="P7:Q7"/>
    <mergeCell ref="P9:R9"/>
    <mergeCell ref="H163:M163"/>
    <mergeCell ref="H126:M126"/>
    <mergeCell ref="H164:M164"/>
    <mergeCell ref="H139:M139"/>
    <mergeCell ref="H219:M219"/>
    <mergeCell ref="H215:M215"/>
    <mergeCell ref="H248:M248"/>
    <mergeCell ref="H266:M266"/>
    <mergeCell ref="H289:M289"/>
    <mergeCell ref="H288:M288"/>
    <mergeCell ref="H287:M287"/>
    <mergeCell ref="H280:M280"/>
    <mergeCell ref="H273:M273"/>
    <mergeCell ref="H267:M267"/>
    <mergeCell ref="O73:S73"/>
    <mergeCell ref="O74:S74"/>
    <mergeCell ref="O75:S75"/>
    <mergeCell ref="O76:S76"/>
    <mergeCell ref="H252:M252"/>
    <mergeCell ref="H210:M210"/>
    <mergeCell ref="H221:M221"/>
    <mergeCell ref="H216:M216"/>
    <mergeCell ref="H220:M220"/>
    <mergeCell ref="H218:M218"/>
    <mergeCell ref="O77:S77"/>
    <mergeCell ref="H78:M78"/>
    <mergeCell ref="O78:Q78"/>
    <mergeCell ref="O108:Q108"/>
    <mergeCell ref="H92:M92"/>
    <mergeCell ref="O90:Q90"/>
    <mergeCell ref="H107:M107"/>
    <mergeCell ref="H100:M100"/>
    <mergeCell ref="R89:S89"/>
    <mergeCell ref="O98:Q98"/>
    <mergeCell ref="M5:O5"/>
    <mergeCell ref="N7:O7"/>
    <mergeCell ref="M3:O3"/>
    <mergeCell ref="H88:M88"/>
    <mergeCell ref="H38:M38"/>
    <mergeCell ref="H40:M40"/>
    <mergeCell ref="H41:M41"/>
    <mergeCell ref="C9:I9"/>
    <mergeCell ref="K9:L9"/>
    <mergeCell ref="M9:O9"/>
    <mergeCell ref="O65:Q65"/>
    <mergeCell ref="R65:S65"/>
    <mergeCell ref="B18:V18"/>
    <mergeCell ref="O63:Q63"/>
    <mergeCell ref="P54:S54"/>
    <mergeCell ref="H36:M36"/>
    <mergeCell ref="H37:M37"/>
    <mergeCell ref="B36:C37"/>
    <mergeCell ref="B12:V12"/>
    <mergeCell ref="B20:V20"/>
    <mergeCell ref="B21:V21"/>
    <mergeCell ref="B14:V14"/>
    <mergeCell ref="P53:S53"/>
    <mergeCell ref="B16:V16"/>
    <mergeCell ref="R100:S100"/>
    <mergeCell ref="O94:Q94"/>
    <mergeCell ref="O95:Q95"/>
    <mergeCell ref="O96:Q96"/>
    <mergeCell ref="O97:Q97"/>
    <mergeCell ref="O100:Q100"/>
    <mergeCell ref="B93:C93"/>
    <mergeCell ref="O68:Q68"/>
    <mergeCell ref="R68:S68"/>
    <mergeCell ref="O69:Q69"/>
    <mergeCell ref="R69:S69"/>
    <mergeCell ref="O70:Q70"/>
    <mergeCell ref="R70:S70"/>
    <mergeCell ref="H71:M71"/>
    <mergeCell ref="O71:S71"/>
    <mergeCell ref="O72:S72"/>
    <mergeCell ref="O88:Q88"/>
    <mergeCell ref="O475:S475"/>
    <mergeCell ref="O476:S476"/>
    <mergeCell ref="O477:S477"/>
    <mergeCell ref="O313:S313"/>
    <mergeCell ref="O462:Q462"/>
    <mergeCell ref="O461:Q461"/>
    <mergeCell ref="O474:S474"/>
    <mergeCell ref="O270:S270"/>
    <mergeCell ref="O299:S299"/>
    <mergeCell ref="O273:S273"/>
    <mergeCell ref="O274:S274"/>
    <mergeCell ref="O289:S289"/>
    <mergeCell ref="O278:S278"/>
    <mergeCell ref="O275:S275"/>
    <mergeCell ref="O276:S276"/>
    <mergeCell ref="O286:S286"/>
    <mergeCell ref="O293:S293"/>
    <mergeCell ref="O300:S300"/>
    <mergeCell ref="O301:S301"/>
    <mergeCell ref="O291:S291"/>
    <mergeCell ref="O297:S297"/>
    <mergeCell ref="O298:S298"/>
    <mergeCell ref="O294:S294"/>
    <mergeCell ref="O295:S295"/>
    <mergeCell ref="O483:S483"/>
    <mergeCell ref="O252:S252"/>
    <mergeCell ref="O263:S263"/>
    <mergeCell ref="O315:S315"/>
    <mergeCell ref="O253:S253"/>
    <mergeCell ref="O282:S282"/>
    <mergeCell ref="O283:S283"/>
    <mergeCell ref="O284:S284"/>
    <mergeCell ref="O264:S264"/>
    <mergeCell ref="O267:S267"/>
    <mergeCell ref="O481:S481"/>
    <mergeCell ref="O257:S257"/>
    <mergeCell ref="O304:S304"/>
    <mergeCell ref="O305:S305"/>
    <mergeCell ref="O302:S302"/>
    <mergeCell ref="O277:S277"/>
    <mergeCell ref="O296:S296"/>
    <mergeCell ref="O285:S285"/>
    <mergeCell ref="O281:S281"/>
    <mergeCell ref="O280:S280"/>
    <mergeCell ref="O268:S268"/>
    <mergeCell ref="O269:S269"/>
    <mergeCell ref="O251:S251"/>
    <mergeCell ref="O261:S261"/>
    <mergeCell ref="O254:S254"/>
    <mergeCell ref="O258:S258"/>
    <mergeCell ref="O265:S265"/>
    <mergeCell ref="O259:S259"/>
    <mergeCell ref="R101:S101"/>
    <mergeCell ref="B67:C67"/>
    <mergeCell ref="H67:M67"/>
    <mergeCell ref="O67:Q67"/>
    <mergeCell ref="R67:S67"/>
    <mergeCell ref="R91:S91"/>
    <mergeCell ref="O89:Q89"/>
    <mergeCell ref="R94:S94"/>
    <mergeCell ref="R90:S90"/>
    <mergeCell ref="R95:S95"/>
    <mergeCell ref="X2:X31"/>
    <mergeCell ref="R64:S64"/>
    <mergeCell ref="O64:Q64"/>
    <mergeCell ref="P55:S55"/>
    <mergeCell ref="P56:S56"/>
    <mergeCell ref="P57:S57"/>
    <mergeCell ref="P58:S58"/>
    <mergeCell ref="X32:X61"/>
    <mergeCell ref="X62:X92"/>
    <mergeCell ref="O62:Q62"/>
    <mergeCell ref="O66:Q66"/>
    <mergeCell ref="R66:S66"/>
    <mergeCell ref="O484:S484"/>
    <mergeCell ref="O485:S485"/>
    <mergeCell ref="O279:S279"/>
    <mergeCell ref="O314:S314"/>
    <mergeCell ref="O308:S308"/>
    <mergeCell ref="O478:S478"/>
    <mergeCell ref="O479:S479"/>
    <mergeCell ref="O480:S480"/>
    <mergeCell ref="O482:S482"/>
    <mergeCell ref="O292:S292"/>
    <mergeCell ref="O486:S486"/>
    <mergeCell ref="O498:Q498"/>
    <mergeCell ref="O491:R492"/>
    <mergeCell ref="O496:Q496"/>
    <mergeCell ref="O493:R494"/>
    <mergeCell ref="O495:Q495"/>
    <mergeCell ref="O488:S488"/>
    <mergeCell ref="O497:Q497"/>
    <mergeCell ref="O489:S489"/>
    <mergeCell ref="O490:R490"/>
    <mergeCell ref="O487:S487"/>
    <mergeCell ref="O506:S506"/>
    <mergeCell ref="O503:Q503"/>
    <mergeCell ref="O504:Q504"/>
    <mergeCell ref="O505:S505"/>
    <mergeCell ref="O499:Q499"/>
    <mergeCell ref="O500:Q500"/>
    <mergeCell ref="O501:Q501"/>
    <mergeCell ref="O502:Q502"/>
    <mergeCell ref="O512:S512"/>
    <mergeCell ref="O513:S513"/>
    <mergeCell ref="O514:S514"/>
    <mergeCell ref="O510:S510"/>
    <mergeCell ref="O511:S511"/>
    <mergeCell ref="O507:S507"/>
    <mergeCell ref="O508:S508"/>
    <mergeCell ref="O509:S509"/>
    <mergeCell ref="O531:S531"/>
    <mergeCell ref="O532:S532"/>
    <mergeCell ref="O533:S533"/>
    <mergeCell ref="O519:S519"/>
    <mergeCell ref="O520:S520"/>
    <mergeCell ref="O527:S527"/>
    <mergeCell ref="O528:S528"/>
    <mergeCell ref="O529:S529"/>
    <mergeCell ref="O523:S523"/>
    <mergeCell ref="O530:S530"/>
    <mergeCell ref="O534:S534"/>
    <mergeCell ref="O550:Q550"/>
    <mergeCell ref="O547:Q547"/>
    <mergeCell ref="O539:S539"/>
    <mergeCell ref="O536:S536"/>
    <mergeCell ref="O537:S537"/>
    <mergeCell ref="O535:S535"/>
    <mergeCell ref="O538:S538"/>
    <mergeCell ref="O560:S560"/>
    <mergeCell ref="O540:S540"/>
    <mergeCell ref="O541:S541"/>
    <mergeCell ref="O543:Q543"/>
    <mergeCell ref="O544:Q544"/>
    <mergeCell ref="O542:Q542"/>
    <mergeCell ref="O549:Q549"/>
    <mergeCell ref="O545:Q545"/>
    <mergeCell ref="O546:Q546"/>
    <mergeCell ref="O548:Q548"/>
    <mergeCell ref="O559:S559"/>
    <mergeCell ref="O553:S553"/>
    <mergeCell ref="O554:S554"/>
    <mergeCell ref="O555:S555"/>
    <mergeCell ref="O556:S556"/>
    <mergeCell ref="O557:S557"/>
    <mergeCell ref="O558:S558"/>
    <mergeCell ref="O551:Q551"/>
    <mergeCell ref="O552:Q552"/>
    <mergeCell ref="O574:Q574"/>
    <mergeCell ref="O573:Q573"/>
    <mergeCell ref="O565:S565"/>
    <mergeCell ref="O570:Q570"/>
    <mergeCell ref="O571:Q571"/>
    <mergeCell ref="O561:S561"/>
    <mergeCell ref="O562:S562"/>
    <mergeCell ref="O563:S563"/>
    <mergeCell ref="O569:Q569"/>
    <mergeCell ref="O566:S566"/>
    <mergeCell ref="O567:S567"/>
    <mergeCell ref="O575:Q575"/>
    <mergeCell ref="O580:Q580"/>
    <mergeCell ref="O572:Q572"/>
    <mergeCell ref="O564:S564"/>
    <mergeCell ref="O568:S568"/>
    <mergeCell ref="O594:S594"/>
    <mergeCell ref="O592:S592"/>
    <mergeCell ref="O593:S593"/>
    <mergeCell ref="O584:S584"/>
    <mergeCell ref="O585:S585"/>
    <mergeCell ref="O588:S588"/>
    <mergeCell ref="O589:S589"/>
    <mergeCell ref="O586:S586"/>
    <mergeCell ref="O591:S591"/>
    <mergeCell ref="O602:S602"/>
    <mergeCell ref="O595:S595"/>
    <mergeCell ref="O596:S596"/>
    <mergeCell ref="O597:S597"/>
    <mergeCell ref="O598:S598"/>
    <mergeCell ref="O599:S599"/>
    <mergeCell ref="O600:S600"/>
    <mergeCell ref="O601:S601"/>
    <mergeCell ref="O590:S590"/>
    <mergeCell ref="O576:Q576"/>
    <mergeCell ref="O577:Q577"/>
    <mergeCell ref="O578:Q578"/>
    <mergeCell ref="O579:Q579"/>
    <mergeCell ref="O581:Q581"/>
    <mergeCell ref="O582:Q582"/>
    <mergeCell ref="O587:S587"/>
    <mergeCell ref="O583:S583"/>
    <mergeCell ref="R210:S210"/>
    <mergeCell ref="O205:Q205"/>
    <mergeCell ref="O209:Q209"/>
    <mergeCell ref="R103:S103"/>
    <mergeCell ref="P188:Q188"/>
    <mergeCell ref="O159:S159"/>
    <mergeCell ref="O151:S151"/>
    <mergeCell ref="O162:S162"/>
    <mergeCell ref="P187:Q187"/>
    <mergeCell ref="O110:Q110"/>
    <mergeCell ref="O198:Q198"/>
    <mergeCell ref="R198:S198"/>
    <mergeCell ref="O199:Q199"/>
    <mergeCell ref="R199:S199"/>
    <mergeCell ref="R202:S202"/>
    <mergeCell ref="R203:S203"/>
    <mergeCell ref="O235:S235"/>
    <mergeCell ref="O242:S242"/>
    <mergeCell ref="O227:S227"/>
    <mergeCell ref="O220:S220"/>
    <mergeCell ref="O225:S225"/>
    <mergeCell ref="O223:S223"/>
    <mergeCell ref="O233:S233"/>
    <mergeCell ref="O230:S230"/>
    <mergeCell ref="O229:S229"/>
    <mergeCell ref="O218:S218"/>
    <mergeCell ref="P192:Q192"/>
    <mergeCell ref="O219:S219"/>
    <mergeCell ref="O309:S309"/>
    <mergeCell ref="P194:Q194"/>
    <mergeCell ref="O255:S255"/>
    <mergeCell ref="O256:S256"/>
    <mergeCell ref="O260:S260"/>
    <mergeCell ref="O290:S290"/>
    <mergeCell ref="O262:S262"/>
    <mergeCell ref="O215:S215"/>
    <mergeCell ref="O216:S216"/>
    <mergeCell ref="O217:S217"/>
    <mergeCell ref="P195:Q195"/>
    <mergeCell ref="R109:S109"/>
    <mergeCell ref="R110:S110"/>
    <mergeCell ref="R111:S111"/>
    <mergeCell ref="R112:S112"/>
    <mergeCell ref="P189:Q189"/>
    <mergeCell ref="P186:Q186"/>
    <mergeCell ref="X311:X331"/>
    <mergeCell ref="X122:X156"/>
    <mergeCell ref="X198:X213"/>
    <mergeCell ref="B444:C444"/>
    <mergeCell ref="O228:S228"/>
    <mergeCell ref="O232:S232"/>
    <mergeCell ref="P196:Q196"/>
    <mergeCell ref="O231:S231"/>
    <mergeCell ref="O224:S224"/>
    <mergeCell ref="O234:S234"/>
    <mergeCell ref="X273:X310"/>
    <mergeCell ref="O120:Q120"/>
    <mergeCell ref="O246:S246"/>
    <mergeCell ref="P185:Q185"/>
    <mergeCell ref="O141:S141"/>
    <mergeCell ref="O142:S142"/>
    <mergeCell ref="O140:S140"/>
    <mergeCell ref="P190:Q190"/>
    <mergeCell ref="P191:Q191"/>
    <mergeCell ref="X157:X179"/>
    <mergeCell ref="O106:Q106"/>
    <mergeCell ref="O112:Q112"/>
    <mergeCell ref="O113:Q113"/>
    <mergeCell ref="O115:Q115"/>
    <mergeCell ref="O114:Q114"/>
    <mergeCell ref="R116:S116"/>
    <mergeCell ref="O111:Q111"/>
    <mergeCell ref="O109:Q109"/>
    <mergeCell ref="R114:S114"/>
    <mergeCell ref="R104:S104"/>
    <mergeCell ref="R105:S105"/>
    <mergeCell ref="R106:S106"/>
    <mergeCell ref="R108:S108"/>
    <mergeCell ref="R107:S107"/>
    <mergeCell ref="R113:S113"/>
    <mergeCell ref="R115:S115"/>
    <mergeCell ref="O118:Q118"/>
    <mergeCell ref="O117:Q117"/>
    <mergeCell ref="B122:C122"/>
    <mergeCell ref="R119:S119"/>
    <mergeCell ref="R120:S120"/>
    <mergeCell ref="R117:S117"/>
    <mergeCell ref="R118:S118"/>
    <mergeCell ref="O119:Q119"/>
    <mergeCell ref="O116:Q116"/>
    <mergeCell ref="H123:M123"/>
    <mergeCell ref="R63:S63"/>
    <mergeCell ref="B50:C50"/>
    <mergeCell ref="H50:M50"/>
    <mergeCell ref="P50:S50"/>
    <mergeCell ref="P51:S51"/>
    <mergeCell ref="P52:S52"/>
    <mergeCell ref="B62:C62"/>
    <mergeCell ref="H62:M62"/>
    <mergeCell ref="H114:M114"/>
    <mergeCell ref="H152:M152"/>
    <mergeCell ref="O152:S152"/>
    <mergeCell ref="O150:S150"/>
    <mergeCell ref="O148:S148"/>
    <mergeCell ref="O146:S146"/>
    <mergeCell ref="O147:S147"/>
    <mergeCell ref="O149:S149"/>
    <mergeCell ref="O156:S156"/>
    <mergeCell ref="O154:S154"/>
    <mergeCell ref="O155:S155"/>
    <mergeCell ref="O153:S153"/>
    <mergeCell ref="O144:S144"/>
    <mergeCell ref="O145:S145"/>
    <mergeCell ref="O102:Q102"/>
    <mergeCell ref="O103:Q103"/>
    <mergeCell ref="O92:Q92"/>
    <mergeCell ref="R92:S92"/>
    <mergeCell ref="R97:S97"/>
    <mergeCell ref="R98:S98"/>
    <mergeCell ref="R99:S99"/>
    <mergeCell ref="O101:Q101"/>
    <mergeCell ref="R102:S102"/>
    <mergeCell ref="R96:S96"/>
    <mergeCell ref="B32:V32"/>
    <mergeCell ref="B33:C33"/>
    <mergeCell ref="H33:M33"/>
    <mergeCell ref="O35:S35"/>
    <mergeCell ref="B34:C34"/>
    <mergeCell ref="H34:M34"/>
    <mergeCell ref="B214:C214"/>
    <mergeCell ref="H214:M214"/>
    <mergeCell ref="B416:C416"/>
    <mergeCell ref="H416:M416"/>
    <mergeCell ref="H380:M380"/>
    <mergeCell ref="H318:M318"/>
    <mergeCell ref="H325:M325"/>
    <mergeCell ref="H344:M344"/>
    <mergeCell ref="H255:M255"/>
    <mergeCell ref="H217:M217"/>
    <mergeCell ref="H240:M240"/>
    <mergeCell ref="O158:S158"/>
    <mergeCell ref="H430:M430"/>
    <mergeCell ref="H400:M400"/>
    <mergeCell ref="H332:M332"/>
    <mergeCell ref="H363:M363"/>
    <mergeCell ref="H390:M390"/>
    <mergeCell ref="H354:M354"/>
    <mergeCell ref="H407:M407"/>
    <mergeCell ref="H328:M328"/>
    <mergeCell ref="O248:S248"/>
    <mergeCell ref="O249:S249"/>
    <mergeCell ref="O250:S250"/>
    <mergeCell ref="O237:S237"/>
    <mergeCell ref="O239:S239"/>
    <mergeCell ref="O240:S240"/>
    <mergeCell ref="O241:S241"/>
    <mergeCell ref="O245:S245"/>
    <mergeCell ref="H244:M244"/>
    <mergeCell ref="H243:M243"/>
    <mergeCell ref="H238:M238"/>
    <mergeCell ref="B157:C157"/>
    <mergeCell ref="H157:M157"/>
    <mergeCell ref="H160:M160"/>
    <mergeCell ref="H222:M222"/>
    <mergeCell ref="B233:C233"/>
    <mergeCell ref="H233:M233"/>
    <mergeCell ref="H228:M228"/>
    <mergeCell ref="H39:M39"/>
    <mergeCell ref="B49:V49"/>
    <mergeCell ref="B43:C43"/>
    <mergeCell ref="B47:C47"/>
    <mergeCell ref="H44:M44"/>
    <mergeCell ref="H45:M45"/>
    <mergeCell ref="H46:M46"/>
    <mergeCell ref="H47:M47"/>
    <mergeCell ref="H42:M42"/>
    <mergeCell ref="H43:M43"/>
    <mergeCell ref="O221:S221"/>
    <mergeCell ref="O222:S222"/>
    <mergeCell ref="R62:S62"/>
    <mergeCell ref="H182:M182"/>
    <mergeCell ref="O172:S172"/>
    <mergeCell ref="R121:S121"/>
    <mergeCell ref="O121:Q121"/>
    <mergeCell ref="O91:Q91"/>
    <mergeCell ref="O104:Q104"/>
    <mergeCell ref="O105:Q105"/>
    <mergeCell ref="O226:S226"/>
    <mergeCell ref="H245:M245"/>
    <mergeCell ref="B247:C247"/>
    <mergeCell ref="O213:S213"/>
    <mergeCell ref="O212:S212"/>
    <mergeCell ref="O211:S211"/>
    <mergeCell ref="O247:S247"/>
    <mergeCell ref="H211:M211"/>
    <mergeCell ref="H212:M212"/>
    <mergeCell ref="H213:M213"/>
    <mergeCell ref="B390:C390"/>
    <mergeCell ref="H379:M379"/>
    <mergeCell ref="H376:M376"/>
    <mergeCell ref="B246:C246"/>
    <mergeCell ref="O173:S173"/>
    <mergeCell ref="O174:S174"/>
    <mergeCell ref="O175:S175"/>
    <mergeCell ref="H176:M176"/>
    <mergeCell ref="O176:S176"/>
    <mergeCell ref="O177:S177"/>
    <mergeCell ref="B257:C257"/>
    <mergeCell ref="B258:C258"/>
    <mergeCell ref="B259:C259"/>
    <mergeCell ref="X596:X615"/>
    <mergeCell ref="B260:C260"/>
    <mergeCell ref="B261:C261"/>
    <mergeCell ref="B262:C262"/>
    <mergeCell ref="B263:C263"/>
    <mergeCell ref="B364:C364"/>
    <mergeCell ref="H364:M364"/>
    <mergeCell ref="B248:C248"/>
    <mergeCell ref="B211:C211"/>
    <mergeCell ref="X245:X272"/>
    <mergeCell ref="B249:C249"/>
    <mergeCell ref="B250:C250"/>
    <mergeCell ref="B264:C264"/>
    <mergeCell ref="B265:C265"/>
    <mergeCell ref="B251:C251"/>
    <mergeCell ref="B266:C266"/>
    <mergeCell ref="B256:C256"/>
    <mergeCell ref="X444:X473"/>
    <mergeCell ref="X535:X566"/>
    <mergeCell ref="X505:X534"/>
    <mergeCell ref="X332:X363"/>
    <mergeCell ref="X180:X197"/>
    <mergeCell ref="B252:C252"/>
    <mergeCell ref="B253:C253"/>
    <mergeCell ref="B267:C267"/>
    <mergeCell ref="B254:C254"/>
    <mergeCell ref="B255:C255"/>
    <mergeCell ref="O157:S157"/>
    <mergeCell ref="O178:S178"/>
    <mergeCell ref="O170:S170"/>
    <mergeCell ref="O171:S171"/>
    <mergeCell ref="O160:S160"/>
    <mergeCell ref="X567:X595"/>
    <mergeCell ref="X364:X389"/>
    <mergeCell ref="X474:X504"/>
    <mergeCell ref="X390:X415"/>
    <mergeCell ref="X416:X443"/>
    <mergeCell ref="O167:P167"/>
    <mergeCell ref="B168:C168"/>
    <mergeCell ref="H168:M168"/>
    <mergeCell ref="O168:S168"/>
    <mergeCell ref="O169:S169"/>
    <mergeCell ref="O161:S161"/>
    <mergeCell ref="O164:P164"/>
    <mergeCell ref="O163:S163"/>
    <mergeCell ref="O206:Q206"/>
    <mergeCell ref="O207:Q207"/>
    <mergeCell ref="O208:Q208"/>
    <mergeCell ref="R207:S207"/>
    <mergeCell ref="R208:S208"/>
    <mergeCell ref="O179:S179"/>
    <mergeCell ref="O183:S183"/>
    <mergeCell ref="P197:Q197"/>
    <mergeCell ref="P193:Q193"/>
    <mergeCell ref="O203:Q203"/>
    <mergeCell ref="R209:S209"/>
    <mergeCell ref="O236:S236"/>
    <mergeCell ref="R200:S200"/>
    <mergeCell ref="O201:Q201"/>
    <mergeCell ref="R201:S201"/>
    <mergeCell ref="O210:Q210"/>
    <mergeCell ref="O202:Q202"/>
    <mergeCell ref="O200:Q200"/>
    <mergeCell ref="R205:S205"/>
    <mergeCell ref="R206:S206"/>
    <mergeCell ref="H135:M135"/>
    <mergeCell ref="H136:M136"/>
    <mergeCell ref="B198:C198"/>
    <mergeCell ref="H202:M202"/>
    <mergeCell ref="B192:C192"/>
    <mergeCell ref="H149:M149"/>
    <mergeCell ref="H146:M146"/>
    <mergeCell ref="B143:C143"/>
    <mergeCell ref="H143:M143"/>
    <mergeCell ref="B193:C193"/>
  </mergeCells>
  <phoneticPr fontId="2" type="noConversion"/>
  <printOptions horizontalCentered="1"/>
  <pageMargins left="0" right="0" top="0.57999999999999996" bottom="0.43307086614173229" header="0.15748031496062992" footer="0.19685039370078741"/>
  <pageSetup paperSize="9" scale="78" orientation="landscape" r:id="rId1"/>
  <headerFooter alignWithMargins="0">
    <oddHeader>&amp;L&amp;G&amp;CW: www.alphamedicalsolutions.com.au
E: info@alphamedicalsolutions.com.au&amp;RPh: 1300 783 747
Fax: 02-8569-2020</oddHeader>
    <oddFooter>&amp;CPage &amp;P of &amp;N&amp;RMarch/2016</oddFooter>
  </headerFooter>
  <rowBreaks count="21" manualBreakCount="21">
    <brk id="31" max="16383" man="1"/>
    <brk id="61" max="16383" man="1"/>
    <brk id="92" max="16383" man="1"/>
    <brk id="121" max="16383" man="1"/>
    <brk id="151" max="16383" man="1"/>
    <brk id="179" max="16383" man="1"/>
    <brk id="197" max="16383" man="1"/>
    <brk id="213" max="16383" man="1"/>
    <brk id="244" max="16383" man="1"/>
    <brk id="272" max="16383" man="1"/>
    <brk id="310" max="16383" man="1"/>
    <brk id="331" max="16383" man="1"/>
    <brk id="363" max="16383" man="1"/>
    <brk id="389" max="16383" man="1"/>
    <brk id="415" max="16383" man="1"/>
    <brk id="443" max="16383" man="1"/>
    <brk id="473" max="16383" man="1"/>
    <brk id="504" max="16383" man="1"/>
    <brk id="534" max="16383" man="1"/>
    <brk id="564" max="16383" man="1"/>
    <brk id="595" max="16383" man="1"/>
  </rowBreaks>
  <colBreaks count="1" manualBreakCount="1">
    <brk id="24" max="1048575" man="1"/>
  </col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opLeftCell="E1" workbookViewId="0">
      <selection activeCell="W12" sqref="W12"/>
    </sheetView>
  </sheetViews>
  <sheetFormatPr defaultRowHeight="12.75" x14ac:dyDescent="0.2"/>
  <cols>
    <col min="1" max="1" width="12.42578125" bestFit="1" customWidth="1"/>
  </cols>
  <sheetData>
    <row r="1" spans="1:23" x14ac:dyDescent="0.2">
      <c r="K1" t="s">
        <v>1076</v>
      </c>
      <c r="M1" s="536" t="s">
        <v>1078</v>
      </c>
      <c r="S1" t="s">
        <v>1087</v>
      </c>
    </row>
    <row r="2" spans="1:23" s="539" customFormat="1" ht="38.25" x14ac:dyDescent="0.2">
      <c r="M2" s="540" t="s">
        <v>1079</v>
      </c>
      <c r="O2" s="539" t="s">
        <v>1080</v>
      </c>
      <c r="P2" s="539" t="s">
        <v>1081</v>
      </c>
      <c r="Q2" s="539" t="s">
        <v>1084</v>
      </c>
      <c r="R2" s="539" t="s">
        <v>1085</v>
      </c>
      <c r="S2" s="539" t="s">
        <v>1085</v>
      </c>
      <c r="T2" s="539" t="s">
        <v>1088</v>
      </c>
      <c r="U2" s="539" t="s">
        <v>1091</v>
      </c>
      <c r="V2" s="539" t="s">
        <v>732</v>
      </c>
      <c r="W2" s="539" t="s">
        <v>1096</v>
      </c>
    </row>
    <row r="3" spans="1:23" s="541" customFormat="1" x14ac:dyDescent="0.2">
      <c r="B3" s="541">
        <v>17.78</v>
      </c>
      <c r="C3" s="541">
        <v>6.5</v>
      </c>
      <c r="D3" s="541">
        <v>9.27</v>
      </c>
      <c r="E3" s="541">
        <v>7.82</v>
      </c>
      <c r="F3" s="541">
        <v>85</v>
      </c>
      <c r="G3" s="541">
        <v>34.35</v>
      </c>
      <c r="H3" s="542">
        <v>12.64</v>
      </c>
      <c r="I3" s="542">
        <v>12.44</v>
      </c>
      <c r="J3" s="541">
        <v>25.454999999999998</v>
      </c>
      <c r="K3" s="541">
        <v>6.73</v>
      </c>
      <c r="L3" s="541">
        <v>14.78</v>
      </c>
      <c r="M3" s="542">
        <v>13.99</v>
      </c>
      <c r="O3" s="541">
        <v>59.89</v>
      </c>
      <c r="P3" s="541">
        <v>42</v>
      </c>
      <c r="Q3" s="541">
        <v>37.5</v>
      </c>
      <c r="R3" s="541">
        <v>89</v>
      </c>
      <c r="S3" s="541">
        <v>89</v>
      </c>
      <c r="T3" s="541">
        <v>25</v>
      </c>
      <c r="U3" s="541">
        <v>85</v>
      </c>
      <c r="W3" s="541">
        <v>15.9</v>
      </c>
    </row>
    <row r="4" spans="1:23" x14ac:dyDescent="0.2">
      <c r="A4" t="s">
        <v>1082</v>
      </c>
      <c r="B4">
        <v>1.1000000000000001</v>
      </c>
      <c r="C4">
        <v>1.1000000000000001</v>
      </c>
      <c r="D4">
        <v>1.1000000000000001</v>
      </c>
      <c r="E4">
        <v>1.1000000000000001</v>
      </c>
      <c r="F4">
        <v>1.1000000000000001</v>
      </c>
      <c r="G4">
        <v>1.1000000000000001</v>
      </c>
      <c r="H4" s="536">
        <v>1.1000000000000001</v>
      </c>
      <c r="I4" s="536">
        <v>1.1000000000000001</v>
      </c>
      <c r="J4">
        <v>1.1000000000000001</v>
      </c>
      <c r="K4">
        <v>1.1000000000000001</v>
      </c>
      <c r="L4">
        <v>1.1000000000000001</v>
      </c>
      <c r="M4" s="536">
        <v>1.1000000000000001</v>
      </c>
      <c r="O4">
        <v>1.1000000000000001</v>
      </c>
      <c r="P4">
        <v>1.1000000000000001</v>
      </c>
      <c r="Q4">
        <v>1.1000000000000001</v>
      </c>
      <c r="R4">
        <v>1.1000000000000001</v>
      </c>
      <c r="S4">
        <v>1.1000000000000001</v>
      </c>
      <c r="T4">
        <v>1.1000000000000001</v>
      </c>
      <c r="U4">
        <v>1.1000000000000001</v>
      </c>
      <c r="W4">
        <v>0.9</v>
      </c>
    </row>
    <row r="5" spans="1:23" s="541" customFormat="1" x14ac:dyDescent="0.2">
      <c r="B5" s="541">
        <f>B3*B4</f>
        <v>19.558000000000003</v>
      </c>
      <c r="C5" s="541">
        <f>C3*C4</f>
        <v>7.15</v>
      </c>
      <c r="D5" s="541">
        <f t="shared" ref="D5:U5" si="0">D3*D4</f>
        <v>10.197000000000001</v>
      </c>
      <c r="E5" s="541">
        <f t="shared" si="0"/>
        <v>8.6020000000000003</v>
      </c>
      <c r="F5" s="541">
        <f t="shared" si="0"/>
        <v>93.500000000000014</v>
      </c>
      <c r="G5" s="541">
        <f t="shared" si="0"/>
        <v>37.785000000000004</v>
      </c>
      <c r="H5" s="542">
        <f t="shared" si="0"/>
        <v>13.904000000000002</v>
      </c>
      <c r="I5" s="542">
        <f t="shared" si="0"/>
        <v>13.684000000000001</v>
      </c>
      <c r="J5" s="541">
        <f t="shared" si="0"/>
        <v>28.000499999999999</v>
      </c>
      <c r="K5" s="541">
        <f t="shared" si="0"/>
        <v>7.4030000000000014</v>
      </c>
      <c r="L5" s="541">
        <f t="shared" si="0"/>
        <v>16.257999999999999</v>
      </c>
      <c r="M5" s="542">
        <f t="shared" si="0"/>
        <v>15.389000000000001</v>
      </c>
      <c r="O5" s="541">
        <f t="shared" si="0"/>
        <v>65.879000000000005</v>
      </c>
      <c r="P5" s="541">
        <f t="shared" si="0"/>
        <v>46.2</v>
      </c>
      <c r="Q5" s="541">
        <f t="shared" si="0"/>
        <v>41.25</v>
      </c>
      <c r="R5" s="541">
        <f t="shared" si="0"/>
        <v>97.9</v>
      </c>
      <c r="S5" s="541">
        <f t="shared" si="0"/>
        <v>97.9</v>
      </c>
      <c r="T5" s="541">
        <f t="shared" si="0"/>
        <v>27.500000000000004</v>
      </c>
      <c r="U5" s="541">
        <f t="shared" si="0"/>
        <v>93.500000000000014</v>
      </c>
      <c r="V5" s="541">
        <f>29*0.9</f>
        <v>26.1</v>
      </c>
      <c r="W5" s="541">
        <f>W3*W4</f>
        <v>14.31</v>
      </c>
    </row>
    <row r="6" spans="1:23" x14ac:dyDescent="0.2">
      <c r="B6" s="537">
        <f>1-B7</f>
        <v>0.7</v>
      </c>
      <c r="C6" s="537">
        <f t="shared" ref="C6:W6" si="1">1-C7</f>
        <v>0.7</v>
      </c>
      <c r="D6" s="537">
        <f t="shared" si="1"/>
        <v>0.7</v>
      </c>
      <c r="E6" s="537">
        <f t="shared" si="1"/>
        <v>0.7</v>
      </c>
      <c r="F6" s="537">
        <f t="shared" si="1"/>
        <v>0.7</v>
      </c>
      <c r="G6" s="537">
        <f t="shared" si="1"/>
        <v>0.7</v>
      </c>
      <c r="H6" s="538">
        <f t="shared" si="1"/>
        <v>0.875</v>
      </c>
      <c r="I6" s="536"/>
      <c r="J6" s="537">
        <f t="shared" si="1"/>
        <v>0.7</v>
      </c>
      <c r="K6" s="537">
        <f t="shared" si="1"/>
        <v>0.7</v>
      </c>
      <c r="L6" s="537">
        <f t="shared" si="1"/>
        <v>0.7</v>
      </c>
      <c r="M6" s="538">
        <f t="shared" si="1"/>
        <v>0.7</v>
      </c>
      <c r="O6" s="537">
        <f t="shared" si="1"/>
        <v>0.7</v>
      </c>
      <c r="P6" s="537">
        <f t="shared" si="1"/>
        <v>0.7</v>
      </c>
      <c r="Q6" s="537">
        <f t="shared" si="1"/>
        <v>0.7</v>
      </c>
      <c r="R6" s="537">
        <f t="shared" si="1"/>
        <v>0.7</v>
      </c>
      <c r="S6" s="537">
        <f t="shared" si="1"/>
        <v>0.7</v>
      </c>
      <c r="T6" s="537">
        <f t="shared" si="1"/>
        <v>0.7</v>
      </c>
      <c r="U6" s="537">
        <f t="shared" si="1"/>
        <v>0.7</v>
      </c>
      <c r="V6" s="537">
        <f t="shared" si="1"/>
        <v>0.7</v>
      </c>
      <c r="W6" s="537">
        <f t="shared" si="1"/>
        <v>0.7</v>
      </c>
    </row>
    <row r="7" spans="1:23" x14ac:dyDescent="0.2">
      <c r="A7" t="s">
        <v>1083</v>
      </c>
      <c r="B7" s="537">
        <v>0.3</v>
      </c>
      <c r="C7" s="537">
        <v>0.3</v>
      </c>
      <c r="D7" s="537">
        <v>0.3</v>
      </c>
      <c r="E7" s="537">
        <v>0.3</v>
      </c>
      <c r="F7" s="537">
        <v>0.3</v>
      </c>
      <c r="G7" s="537">
        <v>0.3</v>
      </c>
      <c r="H7" s="538">
        <v>0.125</v>
      </c>
      <c r="I7" s="536"/>
      <c r="J7" s="537">
        <v>0.3</v>
      </c>
      <c r="K7" s="537">
        <v>0.3</v>
      </c>
      <c r="L7" s="537">
        <v>0.3</v>
      </c>
      <c r="M7" s="538">
        <v>0.3</v>
      </c>
      <c r="O7" s="537">
        <v>0.3</v>
      </c>
      <c r="P7" s="537">
        <v>0.3</v>
      </c>
      <c r="Q7" s="537">
        <v>0.3</v>
      </c>
      <c r="R7" s="537">
        <v>0.3</v>
      </c>
      <c r="S7" s="537">
        <v>0.3</v>
      </c>
      <c r="T7" s="537">
        <v>0.3</v>
      </c>
      <c r="U7" s="537">
        <v>0.3</v>
      </c>
      <c r="V7" s="537">
        <v>0.3</v>
      </c>
      <c r="W7" s="537">
        <v>0.3</v>
      </c>
    </row>
    <row r="8" spans="1:23" s="541" customFormat="1" x14ac:dyDescent="0.2">
      <c r="B8" s="541">
        <f>B5/(1-B7)</f>
        <v>27.940000000000005</v>
      </c>
      <c r="C8" s="541">
        <f>C5/(1-C7)</f>
        <v>10.214285714285715</v>
      </c>
      <c r="D8" s="541">
        <f t="shared" ref="D8:W8" si="2">D5/(1-D7)</f>
        <v>14.56714285714286</v>
      </c>
      <c r="E8" s="541">
        <f t="shared" si="2"/>
        <v>12.28857142857143</v>
      </c>
      <c r="F8" s="541">
        <f t="shared" si="2"/>
        <v>133.57142857142861</v>
      </c>
      <c r="G8" s="541">
        <f t="shared" si="2"/>
        <v>53.978571428571435</v>
      </c>
      <c r="H8" s="542">
        <f t="shared" si="2"/>
        <v>15.890285714285715</v>
      </c>
      <c r="I8" s="542"/>
      <c r="J8" s="541">
        <f t="shared" si="2"/>
        <v>40.000714285714288</v>
      </c>
      <c r="K8" s="541">
        <f t="shared" si="2"/>
        <v>10.575714285714289</v>
      </c>
      <c r="L8" s="541">
        <f t="shared" si="2"/>
        <v>23.225714285714286</v>
      </c>
      <c r="M8" s="542">
        <f t="shared" si="2"/>
        <v>21.984285714285718</v>
      </c>
      <c r="O8" s="541">
        <f t="shared" si="2"/>
        <v>94.112857142857152</v>
      </c>
      <c r="P8" s="541">
        <f t="shared" si="2"/>
        <v>66.000000000000014</v>
      </c>
      <c r="Q8" s="541">
        <f t="shared" si="2"/>
        <v>58.928571428571431</v>
      </c>
      <c r="R8" s="541">
        <f t="shared" si="2"/>
        <v>139.85714285714286</v>
      </c>
      <c r="S8" s="541">
        <f t="shared" si="2"/>
        <v>139.85714285714286</v>
      </c>
      <c r="T8" s="541">
        <f t="shared" si="2"/>
        <v>39.285714285714292</v>
      </c>
      <c r="U8" s="541">
        <f t="shared" si="2"/>
        <v>133.57142857142861</v>
      </c>
      <c r="V8" s="541">
        <f t="shared" si="2"/>
        <v>37.285714285714292</v>
      </c>
      <c r="W8" s="541">
        <f t="shared" si="2"/>
        <v>20.442857142857147</v>
      </c>
    </row>
    <row r="9" spans="1:23" x14ac:dyDescent="0.2">
      <c r="M9" s="536"/>
    </row>
    <row r="10" spans="1:23" s="541" customFormat="1" x14ac:dyDescent="0.2">
      <c r="A10" s="541" t="s">
        <v>1077</v>
      </c>
      <c r="K10" s="541">
        <v>9.99</v>
      </c>
      <c r="L10" s="541">
        <v>22.9</v>
      </c>
      <c r="M10" s="542">
        <v>22.9</v>
      </c>
      <c r="O10" s="541">
        <v>92.5</v>
      </c>
      <c r="P10" s="541">
        <v>64.900000000000006</v>
      </c>
      <c r="Q10" s="541">
        <v>58.9</v>
      </c>
      <c r="R10" s="541">
        <v>134.5</v>
      </c>
      <c r="S10" s="541">
        <f>21.78*6</f>
        <v>130.68</v>
      </c>
      <c r="T10" s="541">
        <v>39.5</v>
      </c>
      <c r="U10" s="541">
        <v>139.9</v>
      </c>
      <c r="V10" s="541">
        <v>36.9</v>
      </c>
      <c r="W10" s="541">
        <v>28.9</v>
      </c>
    </row>
    <row r="11" spans="1:23" x14ac:dyDescent="0.2">
      <c r="A11" t="s">
        <v>1086</v>
      </c>
      <c r="R11" s="543">
        <f t="shared" ref="R11:W11" si="3">(R10-R5)/R10</f>
        <v>0.27211895910780665</v>
      </c>
      <c r="S11" s="543">
        <f t="shared" si="3"/>
        <v>0.25084175084175081</v>
      </c>
      <c r="T11" s="543">
        <f t="shared" si="3"/>
        <v>0.30379746835443028</v>
      </c>
      <c r="U11" s="543">
        <f t="shared" si="3"/>
        <v>0.33166547533952817</v>
      </c>
      <c r="V11" s="543">
        <f t="shared" si="3"/>
        <v>0.29268292682926822</v>
      </c>
      <c r="W11" s="543">
        <f t="shared" si="3"/>
        <v>0.50484429065743941</v>
      </c>
    </row>
  </sheetData>
  <phoneticPr fontId="2" type="noConversion"/>
  <pageMargins left="0.75" right="0.75" top="1" bottom="1" header="0.5" footer="0.5"/>
  <pageSetup paperSize="9"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W12" sqref="W12"/>
    </sheetView>
  </sheetViews>
  <sheetFormatPr defaultRowHeight="12.75" x14ac:dyDescent="0.2"/>
  <cols>
    <col min="1" max="1" width="15.85546875" bestFit="1" customWidth="1"/>
    <col min="4" max="4" width="2.140625" style="556" customWidth="1"/>
    <col min="5" max="8" width="11.28515625" customWidth="1"/>
    <col min="9" max="9" width="2.7109375" style="556" customWidth="1"/>
    <col min="11" max="11" width="16.140625" bestFit="1" customWidth="1"/>
  </cols>
  <sheetData>
    <row r="1" spans="1:12" x14ac:dyDescent="0.2">
      <c r="A1" t="s">
        <v>1113</v>
      </c>
      <c r="E1" t="s">
        <v>1114</v>
      </c>
      <c r="K1" t="s">
        <v>1115</v>
      </c>
    </row>
    <row r="2" spans="1:12" x14ac:dyDescent="0.2">
      <c r="A2">
        <v>6.73</v>
      </c>
      <c r="B2">
        <f>A2*1.1</f>
        <v>7.4030000000000014</v>
      </c>
      <c r="C2" s="557">
        <f>A2</f>
        <v>6.73</v>
      </c>
      <c r="E2">
        <v>45.3</v>
      </c>
      <c r="F2">
        <v>12.64</v>
      </c>
      <c r="K2">
        <v>92.07</v>
      </c>
      <c r="L2">
        <v>34.35</v>
      </c>
    </row>
    <row r="3" spans="1:12" x14ac:dyDescent="0.2">
      <c r="A3">
        <v>0.67</v>
      </c>
      <c r="B3" s="536">
        <f>B2*1.3</f>
        <v>9.6239000000000026</v>
      </c>
      <c r="C3" s="537">
        <v>0.1</v>
      </c>
      <c r="E3">
        <f>E2*1.3</f>
        <v>58.89</v>
      </c>
      <c r="F3" s="537">
        <v>0.1</v>
      </c>
      <c r="K3">
        <f>K2/2</f>
        <v>46.034999999999997</v>
      </c>
      <c r="L3" s="537">
        <v>0.1</v>
      </c>
    </row>
    <row r="4" spans="1:12" x14ac:dyDescent="0.2">
      <c r="A4">
        <f>SUM(A2:A3)</f>
        <v>7.4</v>
      </c>
      <c r="C4" s="536">
        <f>C2*(1+C3)</f>
        <v>7.4030000000000014</v>
      </c>
      <c r="E4" s="536">
        <f>E3/3</f>
        <v>19.63</v>
      </c>
      <c r="F4" s="536">
        <f>F2*(1+F3)</f>
        <v>13.904000000000002</v>
      </c>
      <c r="G4" s="536"/>
      <c r="H4" s="536"/>
      <c r="K4" s="536">
        <f>K3*1.3</f>
        <v>59.845499999999994</v>
      </c>
      <c r="L4" s="536">
        <f>L2*(1+L3)</f>
        <v>37.785000000000004</v>
      </c>
    </row>
    <row r="5" spans="1:12" x14ac:dyDescent="0.2">
      <c r="C5" s="557">
        <f>C4/0.7</f>
        <v>10.575714285714289</v>
      </c>
      <c r="E5" s="558"/>
      <c r="F5" s="557">
        <f>F4/0.7</f>
        <v>19.862857142857145</v>
      </c>
      <c r="G5" s="558"/>
      <c r="H5" s="558"/>
      <c r="K5" s="558"/>
      <c r="L5" s="557">
        <f>L4/0.7</f>
        <v>53.978571428571435</v>
      </c>
    </row>
    <row r="7" spans="1:12" x14ac:dyDescent="0.2">
      <c r="A7" t="s">
        <v>1116</v>
      </c>
      <c r="E7" t="s">
        <v>1117</v>
      </c>
      <c r="K7" t="s">
        <v>1118</v>
      </c>
    </row>
    <row r="9" spans="1:12" x14ac:dyDescent="0.2">
      <c r="A9">
        <v>107.8</v>
      </c>
      <c r="B9">
        <v>85</v>
      </c>
      <c r="E9">
        <v>9.27</v>
      </c>
      <c r="F9">
        <f>E9</f>
        <v>9.27</v>
      </c>
      <c r="G9">
        <v>7.82</v>
      </c>
      <c r="K9">
        <v>7.82</v>
      </c>
    </row>
    <row r="10" spans="1:12" x14ac:dyDescent="0.2">
      <c r="A10" s="536">
        <f>A9*1.3</f>
        <v>140.14000000000001</v>
      </c>
      <c r="B10" s="537">
        <v>0.1</v>
      </c>
      <c r="E10">
        <f>E9*1.1</f>
        <v>10.197000000000001</v>
      </c>
      <c r="F10" s="537">
        <v>0.1</v>
      </c>
      <c r="G10" s="537">
        <v>0.1</v>
      </c>
      <c r="K10">
        <f>K9*1.1</f>
        <v>8.6020000000000003</v>
      </c>
    </row>
    <row r="11" spans="1:12" x14ac:dyDescent="0.2">
      <c r="B11" s="536">
        <f>B9*(1+B10)</f>
        <v>93.500000000000014</v>
      </c>
      <c r="E11" s="536">
        <f>E10*1.3</f>
        <v>13.256100000000002</v>
      </c>
      <c r="F11" s="536">
        <f>F9*(1+F10)</f>
        <v>10.197000000000001</v>
      </c>
      <c r="G11" s="536">
        <f>G9*(1+G10)</f>
        <v>8.6020000000000003</v>
      </c>
      <c r="H11" s="536"/>
      <c r="K11" s="536">
        <f>K10*1.3</f>
        <v>11.182600000000001</v>
      </c>
    </row>
    <row r="12" spans="1:12" x14ac:dyDescent="0.2">
      <c r="B12" s="557">
        <f>B11/0.7</f>
        <v>133.57142857142861</v>
      </c>
      <c r="F12" s="557">
        <f>F11/0.7</f>
        <v>14.56714285714286</v>
      </c>
      <c r="G12" s="557">
        <f>G11/0.7</f>
        <v>12.28857142857143</v>
      </c>
      <c r="K12" s="559"/>
    </row>
    <row r="14" spans="1:12" x14ac:dyDescent="0.2">
      <c r="A14" t="s">
        <v>1119</v>
      </c>
      <c r="E14" t="s">
        <v>1120</v>
      </c>
      <c r="K14" t="s">
        <v>1121</v>
      </c>
    </row>
    <row r="15" spans="1:12" x14ac:dyDescent="0.2">
      <c r="A15">
        <v>29.4</v>
      </c>
      <c r="B15">
        <v>6.5</v>
      </c>
      <c r="E15">
        <v>19.559999999999999</v>
      </c>
      <c r="F15">
        <v>17.78</v>
      </c>
      <c r="K15">
        <v>117.85</v>
      </c>
      <c r="L15">
        <v>99.24</v>
      </c>
    </row>
    <row r="16" spans="1:12" x14ac:dyDescent="0.2">
      <c r="A16">
        <f>A15/3</f>
        <v>9.7999999999999989</v>
      </c>
      <c r="B16" s="537">
        <v>0.1</v>
      </c>
      <c r="E16">
        <f>E15*1.3</f>
        <v>25.428000000000001</v>
      </c>
      <c r="F16" s="537">
        <v>0.1</v>
      </c>
      <c r="K16">
        <f>K15*1.3</f>
        <v>153.20499999999998</v>
      </c>
      <c r="L16" s="537">
        <v>0.1</v>
      </c>
    </row>
    <row r="17" spans="1:12" x14ac:dyDescent="0.2">
      <c r="A17">
        <f>A16*1.3</f>
        <v>12.739999999999998</v>
      </c>
      <c r="B17" s="536">
        <f>B15*(1+B16)</f>
        <v>7.15</v>
      </c>
      <c r="F17" s="536">
        <f>F15*(1+F16)</f>
        <v>19.558000000000003</v>
      </c>
      <c r="K17" s="558"/>
      <c r="L17" s="536">
        <f>L15*(1+L16)</f>
        <v>109.164</v>
      </c>
    </row>
    <row r="18" spans="1:12" x14ac:dyDescent="0.2">
      <c r="B18" s="557">
        <f>B17/0.7</f>
        <v>10.214285714285715</v>
      </c>
      <c r="F18" s="557">
        <f>F17/0.7</f>
        <v>27.940000000000005</v>
      </c>
      <c r="L18" s="557">
        <f>L17/0.7</f>
        <v>155.94857142857143</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Alpha Medical Solutions Order</vt:lpstr>
      <vt:lpstr>Mar20116</vt:lpstr>
      <vt:lpstr>mar2016</vt:lpstr>
      <vt:lpstr>'Alpha Medical Solutions Order'!Print_Area</vt:lpstr>
      <vt:lpstr>'Alpha Medical Solutions Order'!Print_Titles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Mateus Cemal</cp:lastModifiedBy>
  <cp:lastPrinted>2018-01-14T07:23:21Z</cp:lastPrinted>
  <dcterms:created xsi:type="dcterms:W3CDTF">2015-05-03T06:01:46Z</dcterms:created>
  <dcterms:modified xsi:type="dcterms:W3CDTF">2018-01-14T07:24:00Z</dcterms:modified>
</cp:coreProperties>
</file>